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кономист\Програма\1-2026\ПРОГРАМА\рішення Програма 25-27 НР зміни _2_екскав,невпізнані\"/>
    </mc:Choice>
  </mc:AlternateContent>
  <xr:revisionPtr revIDLastSave="0" documentId="13_ncr:1_{E9022ED3-8BF3-4093-839B-9A393985240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5" l="1"/>
  <c r="E22" i="5"/>
  <c r="E36" i="5" l="1"/>
  <c r="E58" i="5"/>
  <c r="C58" i="5"/>
  <c r="E17" i="5" l="1"/>
  <c r="F17" i="5"/>
  <c r="D17" i="5"/>
  <c r="E21" i="5" l="1"/>
  <c r="F40" i="5" l="1"/>
  <c r="D40" i="5"/>
  <c r="E40" i="5" l="1"/>
  <c r="C59" i="5" l="1"/>
  <c r="F20" i="5"/>
  <c r="E20" i="5"/>
  <c r="C20" i="5" s="1"/>
  <c r="C23" i="5"/>
  <c r="D20" i="5"/>
  <c r="C24" i="5"/>
  <c r="C22" i="5"/>
  <c r="C21" i="5"/>
  <c r="F57" i="5" l="1"/>
  <c r="E32" i="5"/>
  <c r="E38" i="5" l="1"/>
  <c r="F38" i="5" s="1"/>
  <c r="D50" i="5" l="1"/>
  <c r="D60" i="5" s="1"/>
  <c r="F26" i="5" l="1"/>
  <c r="E30" i="5" l="1"/>
  <c r="C32" i="5"/>
  <c r="C52" i="5" l="1"/>
  <c r="F35" i="5" l="1"/>
  <c r="F25" i="5" l="1"/>
  <c r="E25" i="5"/>
  <c r="E60" i="5" s="1"/>
  <c r="F30" i="5" l="1"/>
  <c r="F33" i="5" l="1"/>
  <c r="F60" i="5" s="1"/>
  <c r="C56" i="5"/>
  <c r="C55" i="5"/>
  <c r="C57" i="5" l="1"/>
  <c r="C54" i="5"/>
  <c r="C53" i="5"/>
  <c r="C51" i="5"/>
  <c r="C34" i="5"/>
  <c r="C50" i="5" l="1"/>
  <c r="C49" i="5" l="1"/>
  <c r="C48" i="5" l="1"/>
  <c r="C47" i="5" l="1"/>
  <c r="C45" i="5" l="1"/>
  <c r="C46" i="5" l="1"/>
  <c r="C31" i="5" l="1"/>
  <c r="H17" i="5" l="1"/>
  <c r="I17" i="5"/>
  <c r="C25" i="5" l="1"/>
  <c r="C29" i="5" l="1"/>
  <c r="C30" i="5" l="1"/>
  <c r="C26" i="5" l="1"/>
  <c r="C36" i="5" l="1"/>
  <c r="E61" i="5" l="1"/>
  <c r="C38" i="5" l="1"/>
  <c r="C37" i="5"/>
  <c r="C40" i="5"/>
  <c r="C44" i="5"/>
  <c r="C43" i="5"/>
  <c r="C42" i="5"/>
  <c r="C41" i="5"/>
  <c r="C39" i="5"/>
  <c r="C28" i="5"/>
  <c r="C27" i="5"/>
  <c r="C35" i="5"/>
  <c r="C33" i="5"/>
  <c r="C60" i="5" l="1"/>
  <c r="F61" i="5"/>
  <c r="C17" i="5"/>
  <c r="G17" i="5"/>
  <c r="D61" i="5"/>
  <c r="C61" i="5" l="1"/>
</calcChain>
</file>

<file path=xl/sharedStrings.xml><?xml version="1.0" encoding="utf-8"?>
<sst xmlns="http://schemas.openxmlformats.org/spreadsheetml/2006/main" count="68" uniqueCount="66">
  <si>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</si>
  <si>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</si>
  <si>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</si>
  <si>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</si>
  <si>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Додаток</t>
  </si>
  <si>
    <t>В тому числі по роках</t>
  </si>
  <si>
    <t>Витрати за Програмою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</si>
  <si>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</si>
  <si>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покрівлі виробничого корпусу КП «СКРП»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</si>
  <si>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</si>
  <si>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</si>
  <si>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</si>
  <si>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</si>
  <si>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</si>
  <si>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</si>
  <si>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 xml:space="preserve">міської територіальної громади та забезпечення 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</si>
  <si>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</si>
  <si>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</si>
  <si>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</si>
  <si>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</si>
  <si>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</si>
  <si>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Внески до статутного капіталу на придбання екскаватора для навантаження та прибирання відходів та снігу</t>
  </si>
  <si>
    <t xml:space="preserve">до рішення Кременчуцької міської ради </t>
  </si>
  <si>
    <t>Кременчуцького району Полтавської області</t>
  </si>
  <si>
    <t>Виконання зобов’язань, що виникли у 2024 році та не були профінансовані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</si>
  <si>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</si>
  <si>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</si>
  <si>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</si>
  <si>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</si>
  <si>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</si>
  <si>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</si>
  <si>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Внески до статутного капіталу на придбання обладнання для виконання робіт з благоустрою на кладовищах Кременчуцької міської територіальної громади (дровокол)</t>
  </si>
  <si>
    <t xml:space="preserve">Внески до статутного капіталу на придбання ємності для води для Деївського кладовища </t>
  </si>
  <si>
    <t>Внески до статутного капіталу на виконання робіт із благоустрою Деївського кладовища (облаштування майданчика для встановлення ємності для води)</t>
  </si>
  <si>
    <t>Внески до статутного капіталу на розробку проєктно-кошторисної документації  та експертизу кошторисної частини проєкту на будівництво об’їзної дороги для облаштування другого в’їзду до кладовища по вул. Свіштовській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</si>
  <si>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</si>
  <si>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Внески до статутного капіталу на придбання механізму швидкоз’єму механічного в зборі для екскаватора-навантажувача</t>
  </si>
  <si>
    <t>Внески до статутного капіталу на придбання самоскида для  вивезення відходів з кладовищ- 2 одиниці</t>
  </si>
  <si>
    <t>1 (продовження)</t>
  </si>
  <si>
    <t>Внески до статутного капіталу на капітальний ремонт будівель громадських туалетів на кладовищах</t>
  </si>
  <si>
    <t>Внески до статутного капіталу на капітальний ремонт огорож на  кладовищах</t>
  </si>
  <si>
    <t>Внески до статутного капіталу на реконструкцію будівель громадських туалетів на  міських кладовищах</t>
  </si>
  <si>
    <t>3т</t>
  </si>
  <si>
    <t>7т</t>
  </si>
  <si>
    <t>рено*к-т</t>
  </si>
  <si>
    <t>Розроблення документації із землеустрою для експлуатації та обслуговування кладовищ Кременчуцької міської територіальної громади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</si>
  <si>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</si>
  <si>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виконання робіт з благоустрою Новоміського кладовища (ремонт покриття майданчика для панахиди з укладанням тротуарної плитки)</t>
  </si>
  <si>
    <t>Проведення інвентаризації місць поховань на кладовищах Кременчуцької міської територіальної громади</t>
  </si>
  <si>
    <t>діяльності КП «СКРП» на 2025-2027 роки (нова редакція)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</si>
  <si>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</si>
  <si>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t>Виплата муніципальної доплати з нарахуваннями працівникам підприємства</t>
  </si>
  <si>
    <t>Поточний ремонт могили члена Національної Спілки художників України Н.В. Юзефович на Новоміському кладовищі</t>
  </si>
  <si>
    <t>Сплата комісії відповідно до договору кредитування з АТ «Укрексімбанк»</t>
  </si>
  <si>
    <t>Внески до статутного капіталу на розробку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</si>
  <si>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Виконання зобов’язань, що виникли у 2025 році та не були профінансовані</t>
  </si>
  <si>
    <t>- придбання матеріалів, предметів, обладнання, інвентаря;</t>
  </si>
  <si>
    <t>- оплата послуг, крім комунальних;</t>
  </si>
  <si>
    <t>- продукти харчування (охорона праці)</t>
  </si>
  <si>
    <r>
      <rPr>
        <b/>
        <sz val="12"/>
        <color rgb="FF000000"/>
        <rFont val="Times New Roman"/>
        <family val="1"/>
        <charset val="204"/>
      </rPr>
      <t xml:space="preserve">Утримання кладовищ Кременчуцької міської територіальної громади в належному естетичному та санітарному стані
</t>
    </r>
    <r>
      <rPr>
        <sz val="12"/>
        <color rgb="FF000000"/>
        <rFont val="Times New Roman"/>
        <family val="1"/>
        <charset val="204"/>
      </rPr>
      <t xml:space="preserve">Кількість кладовищ - 29. Заплановані заходи:
1) прибирання від відходів, листя та снігу доріг, алей, тротуарів, доріжок між секторами поховань та місцями поховань, ритуальних майданчиків, майданчиків для відходів, майданчиків побутово-господарського призначення, територій загального користування; систематичне очищення урн та контейнерів від відходів, прибирання та дезінфекція громадських туалетів; навантаження та вивезення відходів з території кладовищ вантажними автомобілями, ліквідація стихійних звалищ відходів; завезення води на кладовища; транспортування (вивезення) стічних вод від об’єктів, які не приєднані до централізованого відведення та розмивання ям громадських туалетів; облаштування, оновлення та утримання інформаційних щитів, стендів, табличок та догляд за ними; 
</t>
    </r>
  </si>
  <si>
    <t>2) збереження зелених насаджень та догляд за ними; покіс трави в літній період; видалення окремих засохлих та пошкоджених дерев і кущів; поливання насаджень;
3) утримання в належному естетичному та санітарному стані секторів поховання померлих осіб без певного місця проживання, одиноких громадян, знайдених трупів людей та місця поховань мертвонароджених (померлих) дітей, від поховання яких відмовилися рідні;
4) утримання в належному естетичному та санітарному стані Меморіального сектору почесних поховань захисників і захисниць України, поточний ремонт елементів благоустрою, що розташовані на його території;
5) утримання, облаштування та поточний ремонт будівель, споруд, огорож, покрівель будівель і споруд, громадських туалетів, ритуальних майданчиків, майданчиків для відходів, майданчиків господарського призначення та територій загального користування;
6) улаштування, відновлення та поточний ремонт покриття доріг, алей, тротуарів, доріжок між секторами поховань та місцями поховань, встановлення та утримання півсфер бетонних;
7) поточний ремонт та утримання мереж електропостачання, водопостачання, каналізації, спостереження;</t>
  </si>
  <si>
    <t>в тому числі за статтями витрат:
- оплата праці з нарахуваннями;</t>
  </si>
  <si>
    <t>- оплата комунальних послуг;</t>
  </si>
  <si>
    <t>Внески до статутного капіталу на виконання робіт з благоустрою та облаштування в секторі «В» ділянки для місць поховань невпізнаних тіл (останків) осіб, загиблих (померлих) у зв’язку із збройною агресією проти України, на кладовищі по вул. Свіштовській (укладання тротуарної плитки)</t>
  </si>
  <si>
    <t>8) техогляд, реєстрація, страхування, придбання запасних частин, автогуми та акумуляторів, діагностика,  брендування, технічне обслуговування та поточний ремонт комунальної техніки і обладнання, що використовуються для виконання робіт по утриманню кладовищ, облаштування GPS-трекерами транспортних засобів і забезпечення їх програмним супроводом;
9) поточний ремонт, догляд за намогильними спорудами та утримання у належному естетичному і санітарному стані об’єктів історії (пам’ятних знаків, могил, надгробків та пам’ятників)</t>
  </si>
  <si>
    <t>13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</si>
</sst>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justify" vertical="top" wrapText="1"/>
    </xf>
    <xf numFmtId="49" fontId="5" fillId="0" borderId="5" xfId="0" quotePrefix="1" applyNumberFormat="1" applyFont="1" applyBorder="1" applyAlignment="1">
      <alignment horizontal="justify" vertical="top" wrapText="1"/>
    </xf>
    <xf numFmtId="49" fontId="5" fillId="0" borderId="3" xfId="0" quotePrefix="1" applyNumberFormat="1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63"/>
  <sheetViews>
    <sheetView tabSelected="1" view="pageBreakPreview" topLeftCell="A7" zoomScale="85" zoomScaleNormal="98" zoomScaleSheetLayoutView="85" workbookViewId="0">
      <selection activeCell="C5" sqref="C5"/>
    </sheetView>
  </sheetViews>
  <sheetFormatPr defaultRowHeight="15.75" outlineLevelRow="1" outlineLevelCol="1" x14ac:dyDescent="0.25"/>
  <cols>
    <col min="1" max="1" width="5.7109375" style="2" customWidth="1"/>
    <col min="2" max="2" width="68.85546875" style="2" customWidth="1"/>
    <col min="3" max="3" width="17.7109375" style="2" customWidth="1"/>
    <col min="4" max="4" width="14.85546875" style="2" customWidth="1" outlineLevel="1"/>
    <col min="5" max="5" width="16.42578125" style="2" customWidth="1"/>
    <col min="6" max="6" width="16.140625" style="2" customWidth="1"/>
    <col min="7" max="9" width="14.7109375" style="2" hidden="1" customWidth="1" outlineLevel="1"/>
    <col min="10" max="10" width="9.140625" style="2" hidden="1" customWidth="1" outlineLevel="1" collapsed="1"/>
    <col min="11" max="11" width="9.140625" style="2" hidden="1" customWidth="1" outlineLevel="1"/>
    <col min="12" max="12" width="9.140625" style="2" collapsed="1"/>
    <col min="13" max="16384" width="9.140625" style="2"/>
  </cols>
  <sheetData>
    <row r="1" spans="1:6" ht="18.75" outlineLevel="1" x14ac:dyDescent="0.3">
      <c r="C1" s="55" t="s">
        <v>4</v>
      </c>
    </row>
    <row r="2" spans="1:6" ht="18.75" outlineLevel="1" x14ac:dyDescent="0.25">
      <c r="C2" s="56" t="s">
        <v>22</v>
      </c>
    </row>
    <row r="3" spans="1:6" ht="18.75" outlineLevel="1" x14ac:dyDescent="0.25">
      <c r="C3" s="56" t="s">
        <v>23</v>
      </c>
    </row>
    <row r="4" spans="1:6" ht="18.75" outlineLevel="1" x14ac:dyDescent="0.25">
      <c r="C4" s="56" t="s">
        <v>65</v>
      </c>
    </row>
    <row r="5" spans="1:6" ht="9.75" customHeight="1" outlineLevel="1" x14ac:dyDescent="0.25"/>
    <row r="6" spans="1:6" x14ac:dyDescent="0.25">
      <c r="C6" s="57" t="s">
        <v>4</v>
      </c>
    </row>
    <row r="7" spans="1:6" x14ac:dyDescent="0.25">
      <c r="C7" s="57" t="s">
        <v>10</v>
      </c>
    </row>
    <row r="8" spans="1:6" x14ac:dyDescent="0.25">
      <c r="C8" s="57" t="s">
        <v>15</v>
      </c>
    </row>
    <row r="9" spans="1:6" x14ac:dyDescent="0.25">
      <c r="C9" s="57" t="s">
        <v>49</v>
      </c>
    </row>
    <row r="10" spans="1:6" ht="9.75" customHeight="1" x14ac:dyDescent="0.25">
      <c r="A10" s="4"/>
      <c r="C10" s="3"/>
    </row>
    <row r="11" spans="1:6" ht="20.100000000000001" customHeight="1" x14ac:dyDescent="0.25">
      <c r="A11" s="60" t="s">
        <v>0</v>
      </c>
      <c r="B11" s="60"/>
      <c r="C11" s="60"/>
      <c r="D11" s="60"/>
      <c r="E11" s="60"/>
      <c r="F11" s="60"/>
    </row>
    <row r="12" spans="1:6" ht="20.100000000000001" customHeight="1" x14ac:dyDescent="0.25">
      <c r="A12" s="60" t="s">
        <v>11</v>
      </c>
      <c r="B12" s="60"/>
      <c r="C12" s="60"/>
      <c r="D12" s="60"/>
      <c r="E12" s="60"/>
      <c r="F12" s="60"/>
    </row>
    <row r="13" spans="1:6" ht="20.100000000000001" customHeight="1" x14ac:dyDescent="0.25">
      <c r="A13" s="60" t="s">
        <v>17</v>
      </c>
      <c r="B13" s="60"/>
      <c r="C13" s="60"/>
      <c r="D13" s="60"/>
      <c r="E13" s="60"/>
      <c r="F13" s="60"/>
    </row>
    <row r="14" spans="1:6" x14ac:dyDescent="0.25">
      <c r="A14" s="4"/>
      <c r="F14" s="1" t="s">
        <v>25</v>
      </c>
    </row>
    <row r="15" spans="1:6" ht="29.25" customHeight="1" x14ac:dyDescent="0.25">
      <c r="A15" s="61" t="s">
        <v>1</v>
      </c>
      <c r="B15" s="62" t="s">
        <v>2</v>
      </c>
      <c r="C15" s="63" t="s">
        <v>6</v>
      </c>
      <c r="D15" s="61" t="s">
        <v>5</v>
      </c>
      <c r="E15" s="61"/>
      <c r="F15" s="61"/>
    </row>
    <row r="16" spans="1:6" ht="18.75" customHeight="1" x14ac:dyDescent="0.25">
      <c r="A16" s="61"/>
      <c r="B16" s="62"/>
      <c r="C16" s="64"/>
      <c r="D16" s="45">
        <v>2025</v>
      </c>
      <c r="E16" s="45">
        <v>2026</v>
      </c>
      <c r="F16" s="45">
        <v>2027</v>
      </c>
    </row>
    <row r="17" spans="1:12" ht="249" customHeight="1" x14ac:dyDescent="0.25">
      <c r="A17" s="5">
        <v>1</v>
      </c>
      <c r="B17" s="14" t="s">
        <v>59</v>
      </c>
      <c r="C17" s="23">
        <f>SUM(D17:F17)</f>
        <v>66689704</v>
      </c>
      <c r="D17" s="26">
        <f>SUM(D20:D24)</f>
        <v>20948153</v>
      </c>
      <c r="E17" s="26">
        <f t="shared" ref="E17:F17" si="0">SUM(E20:E24)</f>
        <v>22433538</v>
      </c>
      <c r="F17" s="26">
        <f t="shared" si="0"/>
        <v>23308013</v>
      </c>
      <c r="G17" s="17" t="e">
        <f>D17+#REF!</f>
        <v>#REF!</v>
      </c>
      <c r="H17" s="17" t="e">
        <f>E17+#REF!</f>
        <v>#REF!</v>
      </c>
      <c r="I17" s="17" t="e">
        <f>F17+#REF!</f>
        <v>#REF!</v>
      </c>
      <c r="L17" s="17"/>
    </row>
    <row r="18" spans="1:12" ht="328.5" customHeight="1" x14ac:dyDescent="0.25">
      <c r="A18" s="65" t="s">
        <v>38</v>
      </c>
      <c r="B18" s="50" t="s">
        <v>60</v>
      </c>
      <c r="C18" s="68"/>
      <c r="D18" s="66"/>
      <c r="E18" s="66"/>
      <c r="F18" s="66"/>
      <c r="G18" s="17"/>
      <c r="H18" s="17"/>
      <c r="I18" s="17"/>
    </row>
    <row r="19" spans="1:12" ht="148.5" customHeight="1" x14ac:dyDescent="0.25">
      <c r="A19" s="59"/>
      <c r="B19" s="49" t="s">
        <v>64</v>
      </c>
      <c r="C19" s="69"/>
      <c r="D19" s="67"/>
      <c r="E19" s="67"/>
      <c r="F19" s="67"/>
      <c r="G19" s="17"/>
      <c r="H19" s="17"/>
      <c r="I19" s="17"/>
    </row>
    <row r="20" spans="1:12" ht="37.5" customHeight="1" x14ac:dyDescent="0.25">
      <c r="A20" s="58" t="s">
        <v>38</v>
      </c>
      <c r="B20" s="53" t="s">
        <v>61</v>
      </c>
      <c r="C20" s="51">
        <f>SUM(D20:F20)</f>
        <v>35978039</v>
      </c>
      <c r="D20" s="52">
        <f>9202163+2024476</f>
        <v>11226639</v>
      </c>
      <c r="E20" s="52">
        <f>9592200+2110300</f>
        <v>11702500</v>
      </c>
      <c r="F20" s="52">
        <f>10695800+2353100</f>
        <v>13048900</v>
      </c>
      <c r="G20" s="17"/>
      <c r="H20" s="17"/>
      <c r="I20" s="17"/>
    </row>
    <row r="21" spans="1:12" x14ac:dyDescent="0.25">
      <c r="A21" s="58"/>
      <c r="B21" s="46" t="s">
        <v>56</v>
      </c>
      <c r="C21" s="41">
        <f>SUM(D21:F21)</f>
        <v>14197534</v>
      </c>
      <c r="D21" s="42">
        <v>4293415</v>
      </c>
      <c r="E21" s="42">
        <f>4766500+25319</f>
        <v>4791819</v>
      </c>
      <c r="F21" s="42">
        <v>5112300</v>
      </c>
      <c r="G21" s="17"/>
      <c r="H21" s="17"/>
      <c r="I21" s="17"/>
    </row>
    <row r="22" spans="1:12" ht="16.5" customHeight="1" x14ac:dyDescent="0.25">
      <c r="A22" s="58"/>
      <c r="B22" s="46" t="s">
        <v>57</v>
      </c>
      <c r="C22" s="41">
        <f>SUM(D22:F22)</f>
        <v>16366341</v>
      </c>
      <c r="D22" s="42">
        <v>5387109</v>
      </c>
      <c r="E22" s="42">
        <f>5718080+169681+378</f>
        <v>5888139</v>
      </c>
      <c r="F22" s="42">
        <v>5091093</v>
      </c>
      <c r="G22" s="17"/>
      <c r="H22" s="17"/>
      <c r="I22" s="17"/>
    </row>
    <row r="23" spans="1:12" x14ac:dyDescent="0.25">
      <c r="A23" s="58"/>
      <c r="B23" s="47" t="s">
        <v>62</v>
      </c>
      <c r="C23" s="41">
        <f>SUM(D23:F23)</f>
        <v>88430</v>
      </c>
      <c r="D23" s="42">
        <v>27990</v>
      </c>
      <c r="E23" s="42">
        <v>28920</v>
      </c>
      <c r="F23" s="42">
        <v>31520</v>
      </c>
      <c r="G23" s="17"/>
      <c r="H23" s="17"/>
      <c r="I23" s="17"/>
    </row>
    <row r="24" spans="1:12" x14ac:dyDescent="0.25">
      <c r="A24" s="59"/>
      <c r="B24" s="48" t="s">
        <v>58</v>
      </c>
      <c r="C24" s="43">
        <f>SUM(D24:F24)</f>
        <v>59360</v>
      </c>
      <c r="D24" s="44">
        <v>13000</v>
      </c>
      <c r="E24" s="44">
        <v>22160</v>
      </c>
      <c r="F24" s="44">
        <v>24200</v>
      </c>
      <c r="G24" s="17"/>
      <c r="H24" s="17"/>
      <c r="I24" s="17"/>
    </row>
    <row r="25" spans="1:12" ht="47.25" x14ac:dyDescent="0.25">
      <c r="A25" s="24">
        <v>2</v>
      </c>
      <c r="B25" s="38" t="s">
        <v>26</v>
      </c>
      <c r="C25" s="39">
        <f t="shared" ref="C25" si="1">SUM(D25:F25)</f>
        <v>76567</v>
      </c>
      <c r="D25" s="40">
        <v>30947</v>
      </c>
      <c r="E25" s="40">
        <f>ROUND(43.4*1.099*300,-1)</f>
        <v>14310</v>
      </c>
      <c r="F25" s="40">
        <f>ROUND(43.4*1.099*1.094*600,-1)</f>
        <v>31310</v>
      </c>
      <c r="J25" s="2">
        <v>300</v>
      </c>
      <c r="K25" s="2">
        <v>600</v>
      </c>
    </row>
    <row r="26" spans="1:12" ht="31.5" x14ac:dyDescent="0.25">
      <c r="A26" s="5">
        <v>3</v>
      </c>
      <c r="B26" s="36" t="s">
        <v>16</v>
      </c>
      <c r="C26" s="23">
        <f>SUM(D26:F26)</f>
        <v>651669</v>
      </c>
      <c r="D26" s="26">
        <v>209214</v>
      </c>
      <c r="E26" s="26">
        <v>211295</v>
      </c>
      <c r="F26" s="33">
        <f>ROUND(E26*1.094,-1)</f>
        <v>231160</v>
      </c>
      <c r="G26" s="17"/>
    </row>
    <row r="27" spans="1:12" ht="47.25" customHeight="1" x14ac:dyDescent="0.25">
      <c r="A27" s="5">
        <v>4</v>
      </c>
      <c r="B27" s="37" t="s">
        <v>45</v>
      </c>
      <c r="C27" s="35">
        <f>SUM(D27:F27)</f>
        <v>483450</v>
      </c>
      <c r="D27" s="34"/>
      <c r="E27" s="34">
        <v>483450</v>
      </c>
      <c r="F27" s="26"/>
    </row>
    <row r="28" spans="1:12" ht="47.25" x14ac:dyDescent="0.25">
      <c r="A28" s="6">
        <v>5</v>
      </c>
      <c r="B28" s="31" t="s">
        <v>9</v>
      </c>
      <c r="C28" s="28">
        <f>SUM(D28:F28)</f>
        <v>337450</v>
      </c>
      <c r="D28" s="32"/>
      <c r="E28" s="32">
        <v>337450</v>
      </c>
      <c r="F28" s="8"/>
    </row>
    <row r="29" spans="1:12" ht="34.5" customHeight="1" x14ac:dyDescent="0.25">
      <c r="A29" s="24">
        <v>6</v>
      </c>
      <c r="B29" s="11" t="s">
        <v>48</v>
      </c>
      <c r="C29" s="7">
        <f t="shared" ref="C29" si="2">SUM(D29:F29)</f>
        <v>950000</v>
      </c>
      <c r="D29" s="9"/>
      <c r="E29" s="9"/>
      <c r="F29" s="27">
        <v>950000</v>
      </c>
    </row>
    <row r="30" spans="1:12" ht="34.5" customHeight="1" x14ac:dyDescent="0.25">
      <c r="A30" s="6">
        <v>7</v>
      </c>
      <c r="B30" s="30" t="s">
        <v>27</v>
      </c>
      <c r="C30" s="28">
        <f t="shared" ref="C30" si="3">SUM(D30:F30)</f>
        <v>329778</v>
      </c>
      <c r="D30" s="27">
        <v>155700</v>
      </c>
      <c r="E30" s="27">
        <f>ROUND(D30/6*3*1.086,0)</f>
        <v>84545</v>
      </c>
      <c r="F30" s="27">
        <f>ROUND(D30/6*3*1.086*1.059,0)</f>
        <v>89533</v>
      </c>
      <c r="J30" s="2">
        <v>3</v>
      </c>
      <c r="K30" s="2">
        <v>3</v>
      </c>
    </row>
    <row r="31" spans="1:12" ht="34.5" customHeight="1" x14ac:dyDescent="0.25">
      <c r="A31" s="24">
        <v>8</v>
      </c>
      <c r="B31" s="19" t="s">
        <v>21</v>
      </c>
      <c r="C31" s="7">
        <f>SUM(D31:F31)</f>
        <v>5777622</v>
      </c>
      <c r="D31" s="9"/>
      <c r="E31" s="27">
        <f>5973000-195000-378</f>
        <v>5777622</v>
      </c>
      <c r="F31" s="9"/>
    </row>
    <row r="32" spans="1:12" ht="34.5" customHeight="1" x14ac:dyDescent="0.25">
      <c r="A32" s="6">
        <v>9</v>
      </c>
      <c r="B32" s="19" t="s">
        <v>36</v>
      </c>
      <c r="C32" s="23">
        <f>SUM(D32:F32)</f>
        <v>77640</v>
      </c>
      <c r="D32" s="25"/>
      <c r="E32" s="25">
        <f>ROUND(64399*1.097*1.099,0)</f>
        <v>77640</v>
      </c>
      <c r="F32" s="25"/>
    </row>
    <row r="33" spans="1:11" ht="34.5" customHeight="1" x14ac:dyDescent="0.25">
      <c r="A33" s="24">
        <v>10</v>
      </c>
      <c r="B33" s="19" t="s">
        <v>18</v>
      </c>
      <c r="C33" s="7">
        <f t="shared" ref="C33:C38" si="4">SUM(D33:F33)</f>
        <v>535143</v>
      </c>
      <c r="D33" s="9"/>
      <c r="E33" s="9"/>
      <c r="F33" s="9">
        <f>ROUND(411000*1.097*1.099*1.08,0)</f>
        <v>535143</v>
      </c>
    </row>
    <row r="34" spans="1:11" ht="34.5" customHeight="1" x14ac:dyDescent="0.25">
      <c r="A34" s="6">
        <v>11</v>
      </c>
      <c r="B34" s="29" t="s">
        <v>37</v>
      </c>
      <c r="C34" s="28">
        <f t="shared" ref="C34" si="5">SUM(D34:F34)</f>
        <v>8071830</v>
      </c>
      <c r="D34" s="27"/>
      <c r="E34" s="27">
        <v>3095100</v>
      </c>
      <c r="F34" s="27">
        <v>4976730</v>
      </c>
      <c r="J34" s="2" t="s">
        <v>42</v>
      </c>
      <c r="K34" s="2" t="s">
        <v>43</v>
      </c>
    </row>
    <row r="35" spans="1:11" ht="34.5" customHeight="1" x14ac:dyDescent="0.25">
      <c r="A35" s="24">
        <v>12</v>
      </c>
      <c r="B35" s="19" t="s">
        <v>19</v>
      </c>
      <c r="C35" s="7">
        <f>SUM(D35:F35)</f>
        <v>2148200</v>
      </c>
      <c r="D35" s="9"/>
      <c r="F35" s="27">
        <f>ROUND(1786722*1.099*1.094,-2)</f>
        <v>2148200</v>
      </c>
      <c r="J35" s="2" t="s">
        <v>44</v>
      </c>
    </row>
    <row r="36" spans="1:11" ht="65.25" customHeight="1" x14ac:dyDescent="0.25">
      <c r="A36" s="6">
        <v>13</v>
      </c>
      <c r="B36" s="10" t="s">
        <v>46</v>
      </c>
      <c r="C36" s="28">
        <f t="shared" si="4"/>
        <v>8260970</v>
      </c>
      <c r="D36" s="32">
        <v>1173590</v>
      </c>
      <c r="E36" s="27">
        <f>3862170-1000000</f>
        <v>2862170</v>
      </c>
      <c r="F36" s="27">
        <v>4225210</v>
      </c>
    </row>
    <row r="37" spans="1:11" ht="47.25" x14ac:dyDescent="0.25">
      <c r="A37" s="24">
        <v>14</v>
      </c>
      <c r="B37" s="10" t="s">
        <v>47</v>
      </c>
      <c r="C37" s="7">
        <f t="shared" si="4"/>
        <v>1895521</v>
      </c>
      <c r="D37" s="9"/>
      <c r="E37" s="27">
        <v>1895521</v>
      </c>
      <c r="F37" s="9"/>
    </row>
    <row r="38" spans="1:11" ht="47.25" x14ac:dyDescent="0.25">
      <c r="A38" s="6">
        <v>15</v>
      </c>
      <c r="B38" s="10" t="s">
        <v>28</v>
      </c>
      <c r="C38" s="7">
        <f t="shared" si="4"/>
        <v>449120</v>
      </c>
      <c r="D38" s="9"/>
      <c r="E38" s="27">
        <f>214480</f>
        <v>214480</v>
      </c>
      <c r="F38" s="9">
        <f>ROUND(E38*1.094,-1)</f>
        <v>234640</v>
      </c>
    </row>
    <row r="39" spans="1:11" ht="34.5" customHeight="1" x14ac:dyDescent="0.25">
      <c r="A39" s="24">
        <v>16</v>
      </c>
      <c r="B39" s="10" t="s">
        <v>41</v>
      </c>
      <c r="C39" s="7">
        <f>SUM(D39:F39)</f>
        <v>186988</v>
      </c>
      <c r="D39" s="32">
        <v>186988</v>
      </c>
      <c r="E39" s="32"/>
      <c r="F39" s="8"/>
    </row>
    <row r="40" spans="1:11" ht="47.25" x14ac:dyDescent="0.25">
      <c r="A40" s="6">
        <v>17</v>
      </c>
      <c r="B40" s="10" t="s">
        <v>14</v>
      </c>
      <c r="C40" s="7">
        <f>SUM(D40:F40)</f>
        <v>50378214</v>
      </c>
      <c r="D40" s="27">
        <f>5450549.15-4000000</f>
        <v>1450549.1500000004</v>
      </c>
      <c r="E40" s="27">
        <f>ROUND(48002110/2*1.099,0)+993004.29</f>
        <v>27370163.289999999</v>
      </c>
      <c r="F40" s="9">
        <f>18550505.85+4000000-993004.29</f>
        <v>21557501.560000002</v>
      </c>
    </row>
    <row r="41" spans="1:11" ht="63" x14ac:dyDescent="0.25">
      <c r="A41" s="24">
        <v>18</v>
      </c>
      <c r="B41" s="10" t="s">
        <v>34</v>
      </c>
      <c r="C41" s="7">
        <f t="shared" ref="C41:C42" si="6">SUM(D41:F41)</f>
        <v>349600</v>
      </c>
      <c r="D41" s="8"/>
      <c r="E41" s="32">
        <v>349600</v>
      </c>
      <c r="F41" s="8"/>
    </row>
    <row r="42" spans="1:11" ht="34.5" customHeight="1" x14ac:dyDescent="0.25">
      <c r="A42" s="6">
        <v>19</v>
      </c>
      <c r="B42" s="10" t="s">
        <v>7</v>
      </c>
      <c r="C42" s="7">
        <f t="shared" si="6"/>
        <v>9724270</v>
      </c>
      <c r="D42" s="8"/>
      <c r="E42" s="32">
        <v>9724270</v>
      </c>
      <c r="F42" s="8"/>
    </row>
    <row r="43" spans="1:11" ht="34.5" customHeight="1" x14ac:dyDescent="0.25">
      <c r="A43" s="24">
        <v>20</v>
      </c>
      <c r="B43" s="10" t="s">
        <v>40</v>
      </c>
      <c r="C43" s="7">
        <f>SUM(D43:F43)</f>
        <v>1754846</v>
      </c>
      <c r="D43" s="9"/>
      <c r="E43" s="27">
        <v>434400</v>
      </c>
      <c r="F43" s="9">
        <v>1320446</v>
      </c>
    </row>
    <row r="44" spans="1:11" ht="34.5" customHeight="1" x14ac:dyDescent="0.25">
      <c r="A44" s="6">
        <v>21</v>
      </c>
      <c r="B44" s="31" t="s">
        <v>8</v>
      </c>
      <c r="C44" s="7">
        <f>SUM(D44:F44)</f>
        <v>1500000</v>
      </c>
      <c r="D44" s="9"/>
      <c r="E44" s="9"/>
      <c r="F44" s="9">
        <v>1500000</v>
      </c>
    </row>
    <row r="45" spans="1:11" ht="34.5" customHeight="1" x14ac:dyDescent="0.25">
      <c r="A45" s="24">
        <v>22</v>
      </c>
      <c r="B45" s="10" t="s">
        <v>24</v>
      </c>
      <c r="C45" s="7">
        <f t="shared" ref="C45" si="7">SUM(D45:F45)</f>
        <v>97062.51</v>
      </c>
      <c r="D45" s="27">
        <v>97062.51</v>
      </c>
      <c r="E45" s="9"/>
      <c r="F45" s="9"/>
    </row>
    <row r="46" spans="1:11" ht="78" customHeight="1" x14ac:dyDescent="0.25">
      <c r="A46" s="6">
        <v>23</v>
      </c>
      <c r="B46" s="10" t="s">
        <v>54</v>
      </c>
      <c r="C46" s="7">
        <f t="shared" ref="C46:C59" si="8">SUM(D46:F46)</f>
        <v>413155.78</v>
      </c>
      <c r="D46" s="27">
        <v>413155.78</v>
      </c>
      <c r="E46" s="9"/>
      <c r="F46" s="9"/>
    </row>
    <row r="47" spans="1:11" ht="21.75" customHeight="1" x14ac:dyDescent="0.25">
      <c r="A47" s="24">
        <v>24</v>
      </c>
      <c r="B47" s="10" t="s">
        <v>29</v>
      </c>
      <c r="C47" s="7">
        <f t="shared" si="8"/>
        <v>379380.63</v>
      </c>
      <c r="D47" s="27">
        <v>95887.41</v>
      </c>
      <c r="E47" s="27">
        <v>161757.89000000001</v>
      </c>
      <c r="F47" s="27">
        <v>121735.33</v>
      </c>
    </row>
    <row r="48" spans="1:11" ht="48.75" customHeight="1" x14ac:dyDescent="0.25">
      <c r="A48" s="6">
        <v>25</v>
      </c>
      <c r="B48" s="10" t="s">
        <v>30</v>
      </c>
      <c r="C48" s="7">
        <f t="shared" si="8"/>
        <v>1429377.6</v>
      </c>
      <c r="D48" s="27">
        <v>285875.52</v>
      </c>
      <c r="E48" s="27">
        <v>571751.04</v>
      </c>
      <c r="F48" s="27">
        <v>571751.04</v>
      </c>
    </row>
    <row r="49" spans="1:6" ht="34.5" customHeight="1" x14ac:dyDescent="0.25">
      <c r="A49" s="24">
        <v>26</v>
      </c>
      <c r="B49" s="10" t="s">
        <v>53</v>
      </c>
      <c r="C49" s="7">
        <f t="shared" si="8"/>
        <v>21440.66</v>
      </c>
      <c r="D49" s="27">
        <v>21440.66</v>
      </c>
      <c r="E49" s="27"/>
      <c r="F49" s="27"/>
    </row>
    <row r="50" spans="1:6" ht="34.5" customHeight="1" x14ac:dyDescent="0.25">
      <c r="A50" s="6">
        <v>27</v>
      </c>
      <c r="B50" s="10" t="s">
        <v>51</v>
      </c>
      <c r="C50" s="7">
        <f t="shared" si="8"/>
        <v>713650</v>
      </c>
      <c r="D50" s="27">
        <f>134124+57309</f>
        <v>191433</v>
      </c>
      <c r="E50" s="27">
        <v>522217</v>
      </c>
      <c r="F50" s="27"/>
    </row>
    <row r="51" spans="1:6" ht="34.5" customHeight="1" x14ac:dyDescent="0.25">
      <c r="A51" s="24">
        <v>28</v>
      </c>
      <c r="B51" s="10" t="s">
        <v>52</v>
      </c>
      <c r="C51" s="7">
        <f t="shared" si="8"/>
        <v>18200</v>
      </c>
      <c r="D51" s="27">
        <v>18200</v>
      </c>
      <c r="E51" s="27"/>
      <c r="F51" s="27"/>
    </row>
    <row r="52" spans="1:6" ht="63" x14ac:dyDescent="0.25">
      <c r="A52" s="6">
        <v>29</v>
      </c>
      <c r="B52" s="14" t="s">
        <v>35</v>
      </c>
      <c r="C52" s="23">
        <f t="shared" si="8"/>
        <v>29954.400000000001</v>
      </c>
      <c r="D52" s="33">
        <v>29954.400000000001</v>
      </c>
      <c r="E52" s="33"/>
      <c r="F52" s="33"/>
    </row>
    <row r="53" spans="1:6" ht="47.25" x14ac:dyDescent="0.25">
      <c r="A53" s="24">
        <v>30</v>
      </c>
      <c r="B53" s="10" t="s">
        <v>31</v>
      </c>
      <c r="C53" s="7">
        <f t="shared" si="8"/>
        <v>95600</v>
      </c>
      <c r="D53" s="9"/>
      <c r="E53" s="27">
        <v>95600</v>
      </c>
      <c r="F53" s="9"/>
    </row>
    <row r="54" spans="1:6" ht="34.5" customHeight="1" x14ac:dyDescent="0.25">
      <c r="A54" s="6">
        <v>31</v>
      </c>
      <c r="B54" s="10" t="s">
        <v>32</v>
      </c>
      <c r="C54" s="7">
        <f t="shared" si="8"/>
        <v>120500</v>
      </c>
      <c r="D54" s="9"/>
      <c r="E54" s="27">
        <v>120500</v>
      </c>
      <c r="F54" s="9"/>
    </row>
    <row r="55" spans="1:6" ht="47.25" x14ac:dyDescent="0.25">
      <c r="A55" s="24">
        <v>32</v>
      </c>
      <c r="B55" s="10" t="s">
        <v>33</v>
      </c>
      <c r="C55" s="7">
        <f t="shared" ref="C55:C56" si="9">SUM(D55:F55)</f>
        <v>50000</v>
      </c>
      <c r="D55" s="9"/>
      <c r="E55" s="27">
        <v>50000</v>
      </c>
      <c r="F55" s="9"/>
    </row>
    <row r="56" spans="1:6" ht="34.5" customHeight="1" x14ac:dyDescent="0.25">
      <c r="A56" s="6">
        <v>33</v>
      </c>
      <c r="B56" s="10" t="s">
        <v>39</v>
      </c>
      <c r="C56" s="7">
        <f t="shared" si="9"/>
        <v>337640</v>
      </c>
      <c r="D56" s="9"/>
      <c r="E56" s="27">
        <v>337640</v>
      </c>
      <c r="F56" s="9"/>
    </row>
    <row r="57" spans="1:6" ht="47.25" x14ac:dyDescent="0.25">
      <c r="A57" s="24">
        <v>34</v>
      </c>
      <c r="B57" s="10" t="s">
        <v>50</v>
      </c>
      <c r="C57" s="7">
        <f t="shared" si="8"/>
        <v>46057336</v>
      </c>
      <c r="D57" s="9"/>
      <c r="E57" s="27">
        <v>15352445</v>
      </c>
      <c r="F57" s="9">
        <f>46057336-E57</f>
        <v>30704891</v>
      </c>
    </row>
    <row r="58" spans="1:6" ht="34.5" customHeight="1" x14ac:dyDescent="0.25">
      <c r="A58" s="54">
        <v>35</v>
      </c>
      <c r="B58" s="10" t="s">
        <v>55</v>
      </c>
      <c r="C58" s="7">
        <f t="shared" ref="C58" si="10">SUM(D58:F58)</f>
        <v>238672.84000000003</v>
      </c>
      <c r="D58" s="27"/>
      <c r="E58" s="27">
        <f>585361.04-346688.2</f>
        <v>238672.84000000003</v>
      </c>
      <c r="F58" s="9"/>
    </row>
    <row r="59" spans="1:6" ht="82.5" customHeight="1" x14ac:dyDescent="0.25">
      <c r="A59" s="24">
        <v>36</v>
      </c>
      <c r="B59" s="10" t="s">
        <v>63</v>
      </c>
      <c r="C59" s="7">
        <f t="shared" si="8"/>
        <v>1000000</v>
      </c>
      <c r="D59" s="27"/>
      <c r="E59" s="27">
        <v>1000000</v>
      </c>
      <c r="F59" s="9"/>
    </row>
    <row r="60" spans="1:6" ht="47.25" x14ac:dyDescent="0.25">
      <c r="A60" s="5"/>
      <c r="B60" s="12" t="s">
        <v>20</v>
      </c>
      <c r="C60" s="13">
        <f>SUM(C20:C59)</f>
        <v>211630552.41999999</v>
      </c>
      <c r="D60" s="13">
        <f t="shared" ref="D60:F60" si="11">SUM(D20:D59)</f>
        <v>25308150.43</v>
      </c>
      <c r="E60" s="13">
        <f t="shared" si="11"/>
        <v>93816138.060000002</v>
      </c>
      <c r="F60" s="13">
        <f t="shared" si="11"/>
        <v>92506263.930000007</v>
      </c>
    </row>
    <row r="61" spans="1:6" ht="30" customHeight="1" x14ac:dyDescent="0.25">
      <c r="A61" s="5"/>
      <c r="B61" s="15" t="s">
        <v>3</v>
      </c>
      <c r="C61" s="16">
        <f>C60</f>
        <v>211630552.41999999</v>
      </c>
      <c r="D61" s="16">
        <f t="shared" ref="D61:F61" si="12">D60</f>
        <v>25308150.43</v>
      </c>
      <c r="E61" s="16">
        <f t="shared" si="12"/>
        <v>93816138.060000002</v>
      </c>
      <c r="F61" s="16">
        <f t="shared" si="12"/>
        <v>92506263.930000007</v>
      </c>
    </row>
    <row r="62" spans="1:6" x14ac:dyDescent="0.25">
      <c r="A62" s="20"/>
      <c r="B62" s="21"/>
      <c r="C62" s="22"/>
      <c r="D62" s="22"/>
      <c r="E62" s="22"/>
      <c r="F62" s="22"/>
    </row>
    <row r="63" spans="1:6" ht="18.75" customHeight="1" x14ac:dyDescent="0.25">
      <c r="A63" s="3" t="s">
        <v>12</v>
      </c>
      <c r="F63" s="18" t="s">
        <v>13</v>
      </c>
    </row>
  </sheetData>
  <mergeCells count="13">
    <mergeCell ref="A20:A24"/>
    <mergeCell ref="A11:F11"/>
    <mergeCell ref="A12:F12"/>
    <mergeCell ref="A13:F13"/>
    <mergeCell ref="A15:A16"/>
    <mergeCell ref="B15:B16"/>
    <mergeCell ref="C15:C16"/>
    <mergeCell ref="D15:F15"/>
    <mergeCell ref="A18:A19"/>
    <mergeCell ref="F18:F19"/>
    <mergeCell ref="E18:E19"/>
    <mergeCell ref="D18:D19"/>
    <mergeCell ref="C18:C19"/>
  </mergeCells>
  <pageMargins left="0.78740157480314965" right="0.78740157480314965" top="1.1811023622047245" bottom="0.39370078740157483" header="0.98425196850393704" footer="0"/>
  <pageSetup paperSize="9" scale="92" fitToHeight="7" orientation="landscape" r:id="rId1"/>
  <headerFooter differentFirst="1">
    <oddHeader xml:space="preserve">&amp;R&amp;"Times New Roman,обычный"&amp;12Продовження додатка до рішення  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2026-03-13T11:43:05Z</cp:lastPrinted>
  <dcterms:created xsi:type="dcterms:W3CDTF">2021-11-17T11:42:24Z</dcterms:created>
  <dcterms:modified xsi:type="dcterms:W3CDTF">2026-03-13T11:44:19Z</dcterms:modified>
</cp:coreProperties>
</file>