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Экономист\Програма\2026\Програма 25-27 нова редакція\рішення Програма 2025-2027  нова редакція\"/>
    </mc:Choice>
  </mc:AlternateContent>
  <xr:revisionPtr revIDLastSave="0" documentId="13_ncr:1_{06B92291-446B-4C9F-982F-0E9CD7CCCE5E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даток до Програми" sheetId="5" r:id="rId1"/>
  </sheets>
  <definedNames>
    <definedName name="_GoBack" localSheetId="0">'Додаток до Програми'!#REF!</definedName>
    <definedName name="_xlnm.Print_Titles" localSheetId="0">'Додаток до Програми'!$15:$16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1" i="5" l="1"/>
  <c r="E26" i="5"/>
  <c r="E32" i="5" l="1"/>
  <c r="F32" i="5" s="1"/>
  <c r="D44" i="5" l="1"/>
  <c r="F20" i="5" l="1"/>
  <c r="E24" i="5" l="1"/>
  <c r="C26" i="5"/>
  <c r="C46" i="5" l="1"/>
  <c r="F17" i="5" l="1"/>
  <c r="E17" i="5"/>
  <c r="D17" i="5"/>
  <c r="F29" i="5" l="1"/>
  <c r="F30" i="5"/>
  <c r="F19" i="5" l="1"/>
  <c r="E19" i="5"/>
  <c r="F24" i="5" l="1"/>
  <c r="F27" i="5" l="1"/>
  <c r="C50" i="5"/>
  <c r="C49" i="5"/>
  <c r="C51" i="5" l="1"/>
  <c r="C48" i="5"/>
  <c r="C47" i="5"/>
  <c r="C45" i="5"/>
  <c r="C28" i="5"/>
  <c r="C44" i="5" l="1"/>
  <c r="C43" i="5" l="1"/>
  <c r="C42" i="5" l="1"/>
  <c r="C41" i="5" l="1"/>
  <c r="C39" i="5" l="1"/>
  <c r="C40" i="5" l="1"/>
  <c r="C25" i="5" l="1"/>
  <c r="E34" i="5" l="1"/>
  <c r="F52" i="5" l="1"/>
  <c r="E52" i="5"/>
  <c r="H17" i="5"/>
  <c r="I17" i="5"/>
  <c r="D52" i="5" l="1"/>
  <c r="C19" i="5" l="1"/>
  <c r="C23" i="5" l="1"/>
  <c r="C24" i="5" l="1"/>
  <c r="C20" i="5" l="1"/>
  <c r="C30" i="5" l="1"/>
  <c r="E53" i="5" l="1"/>
  <c r="C32" i="5" l="1"/>
  <c r="C31" i="5"/>
  <c r="C34" i="5"/>
  <c r="C38" i="5"/>
  <c r="C37" i="5"/>
  <c r="C36" i="5"/>
  <c r="C35" i="5"/>
  <c r="C33" i="5"/>
  <c r="C22" i="5"/>
  <c r="C21" i="5"/>
  <c r="C29" i="5"/>
  <c r="C27" i="5"/>
  <c r="F53" i="5" l="1"/>
  <c r="C17" i="5"/>
  <c r="C52" i="5" s="1"/>
  <c r="G17" i="5"/>
  <c r="D53" i="5"/>
  <c r="C53" i="5" l="1"/>
</calcChain>
</file>

<file path=xl/sharedStrings.xml><?xml version="1.0" encoding="utf-8"?>
<sst xmlns="http://schemas.openxmlformats.org/spreadsheetml/2006/main" count="59" uniqueCount="59">
  <si>
    <t>Фінансове забезпечення</t>
  </si>
  <si>
    <t>№</t>
  </si>
  <si>
    <t>Заходи програми</t>
  </si>
  <si>
    <t>Кошти бюджету Кременчуцької міської територіальної громади:</t>
  </si>
  <si>
    <t>Додаток</t>
  </si>
  <si>
    <t>В тому числі по роках</t>
  </si>
  <si>
    <t>Витрати за Програмою</t>
  </si>
  <si>
    <t>Внески до статутного капіталу на будівництво об’їзної дороги для облаштування другого в’їзду до кладовища по вул. Свіштовській</t>
  </si>
  <si>
    <t>Внески до статутного капіталу на капітальний ремонт покрівлі виробничого корпусу КП «СКРП»</t>
  </si>
  <si>
    <t>Незалежна оцінка на право постійного користування земельними ділянками, виділеними під кладовища, для ведення господарської діяльності</t>
  </si>
  <si>
    <t xml:space="preserve">до Програми утримання кладовищ Кременчуцької </t>
  </si>
  <si>
    <t xml:space="preserve">Програми утримання кладовищ Кременчуцької міської територіальної громади  </t>
  </si>
  <si>
    <t xml:space="preserve">Директор КП «СКРП» </t>
  </si>
  <si>
    <t>Віталій СТЕФАНЕНКО</t>
  </si>
  <si>
    <t>Внески до статутного капіталу на реконструкцію частини міського кладовища з улаштуванням зони поховань сектора «В» за адресою: м. Кременчук, вул. Свіштовська</t>
  </si>
  <si>
    <t xml:space="preserve">міської територіальної громади та забезпечення </t>
  </si>
  <si>
    <t xml:space="preserve">Виконання заходів, пов’язаних з прибиранням снігу на об’єктах благоустрою в межах Кременчуцької міської територіальної громади </t>
  </si>
  <si>
    <t>та забезпечення діяльності КП «СКРП» на 2025-2027 роки</t>
  </si>
  <si>
    <t>Внески до статутного капіталу на придбання причепа тракторного двовісного самоскидного на трактор колісний Foton 504</t>
  </si>
  <si>
    <t xml:space="preserve">Внески до статутного капіталу на придбання автотранспортного засобу для перевезення тіл померлих </t>
  </si>
  <si>
    <t>РАЗОМ фінансове забезпечення Програми утримання кладовищ Кременчуцької міської територіальної громади та забезпечення діяльності КП «СКРП»:</t>
  </si>
  <si>
    <t>Внески до статутного капіталу на придбання екскаватора для навантаження та прибирання відходів та снігу</t>
  </si>
  <si>
    <t>Додаток 2</t>
  </si>
  <si>
    <t xml:space="preserve">до рішення Кременчуцької міської ради </t>
  </si>
  <si>
    <t>Кременчуцького району Полтавської області</t>
  </si>
  <si>
    <t>Виконання зобов’язань, що виникли у 2024 році та не були профінансовані</t>
  </si>
  <si>
    <t>(грн)</t>
  </si>
  <si>
    <t>Придбання лампадок для проведення урочистих заходів із вшанування пам’яті загиблих (померлих) громадян Кременчуцької міської територіальної громади</t>
  </si>
  <si>
    <t>Придбання кущорізів (мотокос) для виконання робіт із благоустрою на кладовищах Кременчуцької міської територіальної громади</t>
  </si>
  <si>
    <t>Внески до статутного капіталу на виконання робіт із благоустрою кладовища по вул. Свіштовській  (капітальний ремонт та облаштування майданчиків для збору відходів)</t>
  </si>
  <si>
    <t>Виплата відсотків за кредитом АТ «Укрексімбанк»</t>
  </si>
  <si>
    <t>Внески до статутного капіталу на погашення основної суми за кредитом відповідно до договору кредитування з АТ «Укрексімбанк»</t>
  </si>
  <si>
    <t>Внески до статутного капіталу на придбання обладнання для виконання робіт з благоустрою на кладовищах Кременчуцької міської територіальної громади (дровокол)</t>
  </si>
  <si>
    <t xml:space="preserve">Внески до статутного капіталу на придбання ємності для води для Деївського кладовища </t>
  </si>
  <si>
    <t>Внески до статутного капіталу на виконання робіт із благоустрою Деївського кладовища (облаштування майданчика для встановлення ємності для води)</t>
  </si>
  <si>
    <t>Внески до статутного капіталу на розробку проєктно-кошторисної документації  та експертизу кошторисної частини проєкту на будівництво об’їзної дороги для облаштування другого в’їзду до кладовища по вул. Свіштовській</t>
  </si>
  <si>
    <t>Поточний ремонт (заміна) кабелю живлення побутово-складського приміщення Ревівського кладовища за адресою: м. Кременчук, вулиця Богдана Хмельницького і встановлення приладу обліку на фасаді будівлі</t>
  </si>
  <si>
    <t>Внески до статутного капіталу на придбання механізму швидкоз’єму механічного в зборі для екскаватора-навантажувача</t>
  </si>
  <si>
    <t>Внески до статутного капіталу на придбання самоскида для  вивезення відходів з кладовищ- 2 одиниці</t>
  </si>
  <si>
    <t>1 (продовження)</t>
  </si>
  <si>
    <t>Внески до статутного капіталу на капітальний ремонт будівель громадських туалетів на кладовищах</t>
  </si>
  <si>
    <t>Внески до статутного капіталу на капітальний ремонт огорож на  кладовищах</t>
  </si>
  <si>
    <t>Внески до статутного капіталу на реконструкцію будівель громадських туалетів на  міських кладовищах</t>
  </si>
  <si>
    <t>3т</t>
  </si>
  <si>
    <t>7т</t>
  </si>
  <si>
    <t>рено*к-т</t>
  </si>
  <si>
    <t>Розроблення документації із землеустрою для експлуатації та обслуговування кладовищ Кременчуцької міської територіальної громади</t>
  </si>
  <si>
    <t>Внески до статутного капіталу на виконання робіт з благоустрою Меморіального сектора почесних поховань захисників і захисниць України на кладовищі по вул. Свіштовській (облаштування місць поховань з укладанням тротуарної плитки)</t>
  </si>
  <si>
    <t>Внески до статутного капіталу на виконання робіт з благоустрою Новоміського кладовища (ремонт покриття майданчика для панахиди з укладанням тротуарної плитки)</t>
  </si>
  <si>
    <t>______ грудня 2025 року</t>
  </si>
  <si>
    <t>Проведення інвентаризації місць поховань на кладовищах Кременчуцької міської територіальної громади</t>
  </si>
  <si>
    <t>діяльності КП «СКРП» на 2025-2027 роки (нова редакція)</t>
  </si>
  <si>
    <t>3) утримання в належному естетичному та санітарному стані секторів поховання померлих осіб без певного місця проживання, одиноких громадян, знайдених трупів людей та місця поховань мертвонароджених (померлих) дітей, від поховання яких відмовилися рідні;
4) утримання в належному естетичному та санітарному стані Меморіального сектору почесних поховань захисників і захисниць України, поточний ремонт елементів благоустрою, що розташовані на його території;
5) утримання, облаштування та поточний ремонт будівель, споруд, огорож, покрівель будівель і споруд, громадських туалетів, ритуальних майданчиків, майданчиків для відходів, майданчиків господарського призначення та територій загального користування;
6) улаштування, відновлення та поточний ремонт покриття доріг, алей, тротуарів, доріжок між секторами поховань та місцями поховань, встановлення та утримання півсфер бетонних;
7) поточний ремонт та утримання мереж електропостачання, водопостачання, каналізації, спостереження;
8) технічне обслуговування та поточний ремонт комунальної техніки та обладнання, що використовуються для виконанні робіт по утриманню кладовищ;
9) поточний ремонт, догляд за намогильними спорудами та утримання у належному естетичному і санітарному стані об’єктів історії (пам’ятних знаків, могил, надгробків та пам’ятників)</t>
  </si>
  <si>
    <t>Внески до статутного капіталу на реконструкцію частини міського кладовища з улаштуванням зони поховань сектора «Г» за адресою: м. Кременчук, вул. Свіштовська</t>
  </si>
  <si>
    <r>
      <rPr>
        <b/>
        <sz val="12"/>
        <color rgb="FF000000"/>
        <rFont val="Times New Roman"/>
        <family val="1"/>
        <charset val="204"/>
      </rPr>
      <t xml:space="preserve">Утримання кладовищ Кременчуцької міської територіальної громади в належному естетичному та санітарному стані
</t>
    </r>
    <r>
      <rPr>
        <sz val="12"/>
        <color rgb="FF000000"/>
        <rFont val="Times New Roman"/>
        <family val="1"/>
        <charset val="204"/>
      </rPr>
      <t>Кількість кладовищ - 29. Заплановані заходи:
1) прибирання від відходів, листя та снігу доріг, алей, тротуарів, доріжок між секторами поховань та місцями поховань, ритуальних майданчиків, майданчиків для відходів, майданчиків побутово-господарського призначення, територій загального користування; систематичне очищення урн та контейнерів від відходів, прибирання та дезінфекція громадських туалетів; навантаження та вивезення відходів з території кладовищ вантажними автомобілями, ліквідація стихійних звалищ відходів; завезення води на кладовища; транспортування (вивезення) стічних вод від об’єктів, які не приєднані до централізованого відведення та розмивання ям громадських туалетів; облаштування, оновлення та утримання інформаційних щитів, стендів, табличок та догляд за ними; 
2) збереження зелених насаджень та догляд за ними; покіс трави в літній період; видалення окремих засохлих та пошкоджених дерев і кущів; поливання насаджень;</t>
    </r>
  </si>
  <si>
    <t>Виплата муніципальної доплати з нарахуваннями працівникам підприємства</t>
  </si>
  <si>
    <t>Поточний ремонт могили члена Національної Спілки художників України Н.В. Юзефович на Новоміському кладовищі</t>
  </si>
  <si>
    <t>Сплата комісії відповідно до договору кредитування з АТ «Укрексімбанк»</t>
  </si>
  <si>
    <t>Внески до статутного капіталу на розробку проєктно-кошторисної документації та експертизу кошторисної частини проєкту на реконструкцію частини міського кладовища з улаштуванням зони поховань сектора «Г» за адресою: м. Кременчук, вул. Свіштовська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</si>
</sst>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indent="3"/>
    </xf>
    <xf numFmtId="0" fontId="6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indent="3"/>
    </xf>
    <xf numFmtId="4" fontId="4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top" wrapText="1"/>
    </xf>
    <xf numFmtId="4" fontId="4" fillId="0" borderId="4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justify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L55"/>
  <sheetViews>
    <sheetView tabSelected="1" view="pageBreakPreview" topLeftCell="A42" zoomScale="85" zoomScaleNormal="98" zoomScaleSheetLayoutView="85" workbookViewId="0">
      <selection activeCell="B45" sqref="B45"/>
    </sheetView>
  </sheetViews>
  <sheetFormatPr defaultRowHeight="15.75" outlineLevelRow="1" outlineLevelCol="1" x14ac:dyDescent="0.25"/>
  <cols>
    <col min="1" max="1" width="5.7109375" style="2" customWidth="1"/>
    <col min="2" max="2" width="68.85546875" style="2" customWidth="1"/>
    <col min="3" max="3" width="17.7109375" style="2" customWidth="1"/>
    <col min="4" max="4" width="14.85546875" style="2" customWidth="1" outlineLevel="1"/>
    <col min="5" max="5" width="15.140625" style="2" customWidth="1"/>
    <col min="6" max="6" width="16.140625" style="2" customWidth="1"/>
    <col min="7" max="9" width="14.7109375" style="2" hidden="1" customWidth="1" outlineLevel="1"/>
    <col min="10" max="10" width="9.140625" style="2" hidden="1" customWidth="1" outlineLevel="1" collapsed="1"/>
    <col min="11" max="11" width="9.140625" style="2" hidden="1" customWidth="1" outlineLevel="1"/>
    <col min="12" max="12" width="9.140625" style="2" collapsed="1"/>
    <col min="13" max="16384" width="9.140625" style="2"/>
  </cols>
  <sheetData>
    <row r="1" spans="1:6" hidden="1" outlineLevel="1" x14ac:dyDescent="0.25">
      <c r="C1" s="20" t="s">
        <v>22</v>
      </c>
    </row>
    <row r="2" spans="1:6" hidden="1" outlineLevel="1" x14ac:dyDescent="0.25">
      <c r="C2" s="25" t="s">
        <v>23</v>
      </c>
    </row>
    <row r="3" spans="1:6" hidden="1" outlineLevel="1" x14ac:dyDescent="0.25">
      <c r="C3" s="25" t="s">
        <v>24</v>
      </c>
    </row>
    <row r="4" spans="1:6" hidden="1" outlineLevel="1" x14ac:dyDescent="0.25">
      <c r="C4" s="25" t="s">
        <v>49</v>
      </c>
    </row>
    <row r="5" spans="1:6" ht="9.75" hidden="1" customHeight="1" outlineLevel="1" x14ac:dyDescent="0.25"/>
    <row r="6" spans="1:6" collapsed="1" x14ac:dyDescent="0.25">
      <c r="C6" s="3" t="s">
        <v>4</v>
      </c>
    </row>
    <row r="7" spans="1:6" x14ac:dyDescent="0.25">
      <c r="C7" s="3" t="s">
        <v>10</v>
      </c>
    </row>
    <row r="8" spans="1:6" x14ac:dyDescent="0.25">
      <c r="C8" s="3" t="s">
        <v>15</v>
      </c>
    </row>
    <row r="9" spans="1:6" x14ac:dyDescent="0.25">
      <c r="C9" s="3" t="s">
        <v>51</v>
      </c>
    </row>
    <row r="10" spans="1:6" x14ac:dyDescent="0.25">
      <c r="A10" s="4"/>
      <c r="C10" s="3"/>
    </row>
    <row r="11" spans="1:6" ht="20.100000000000001" customHeight="1" x14ac:dyDescent="0.25">
      <c r="A11" s="46" t="s">
        <v>0</v>
      </c>
      <c r="B11" s="46"/>
      <c r="C11" s="46"/>
      <c r="D11" s="46"/>
      <c r="E11" s="46"/>
      <c r="F11" s="46"/>
    </row>
    <row r="12" spans="1:6" ht="20.100000000000001" customHeight="1" x14ac:dyDescent="0.25">
      <c r="A12" s="46" t="s">
        <v>11</v>
      </c>
      <c r="B12" s="46"/>
      <c r="C12" s="46"/>
      <c r="D12" s="46"/>
      <c r="E12" s="46"/>
      <c r="F12" s="46"/>
    </row>
    <row r="13" spans="1:6" ht="20.100000000000001" customHeight="1" x14ac:dyDescent="0.25">
      <c r="A13" s="46" t="s">
        <v>17</v>
      </c>
      <c r="B13" s="46"/>
      <c r="C13" s="46"/>
      <c r="D13" s="46"/>
      <c r="E13" s="46"/>
      <c r="F13" s="46"/>
    </row>
    <row r="14" spans="1:6" x14ac:dyDescent="0.25">
      <c r="A14" s="4"/>
      <c r="F14" s="1" t="s">
        <v>26</v>
      </c>
    </row>
    <row r="15" spans="1:6" ht="22.5" customHeight="1" x14ac:dyDescent="0.25">
      <c r="A15" s="47" t="s">
        <v>1</v>
      </c>
      <c r="B15" s="49" t="s">
        <v>2</v>
      </c>
      <c r="C15" s="48" t="s">
        <v>6</v>
      </c>
      <c r="D15" s="47" t="s">
        <v>5</v>
      </c>
      <c r="E15" s="47"/>
      <c r="F15" s="47"/>
    </row>
    <row r="16" spans="1:6" ht="24" customHeight="1" x14ac:dyDescent="0.25">
      <c r="A16" s="48"/>
      <c r="B16" s="50"/>
      <c r="C16" s="51"/>
      <c r="D16" s="5">
        <v>2025</v>
      </c>
      <c r="E16" s="5">
        <v>2026</v>
      </c>
      <c r="F16" s="5">
        <v>2027</v>
      </c>
    </row>
    <row r="17" spans="1:11" ht="279.75" customHeight="1" outlineLevel="1" x14ac:dyDescent="0.25">
      <c r="A17" s="6">
        <v>1</v>
      </c>
      <c r="B17" s="15" t="s">
        <v>54</v>
      </c>
      <c r="C17" s="26">
        <f>SUM(D17:F17)</f>
        <v>66494326</v>
      </c>
      <c r="D17" s="32">
        <f>20143790+804363</f>
        <v>20948153</v>
      </c>
      <c r="E17" s="40">
        <f>21382330+855830</f>
        <v>22238160</v>
      </c>
      <c r="F17" s="41">
        <f>22406340+901673</f>
        <v>23308013</v>
      </c>
      <c r="G17" s="18" t="e">
        <f>D17+#REF!</f>
        <v>#REF!</v>
      </c>
      <c r="H17" s="18" t="e">
        <f>E17+#REF!</f>
        <v>#REF!</v>
      </c>
      <c r="I17" s="18" t="e">
        <f>F17+#REF!</f>
        <v>#REF!</v>
      </c>
    </row>
    <row r="18" spans="1:11" ht="368.25" customHeight="1" outlineLevel="1" x14ac:dyDescent="0.25">
      <c r="A18" s="6" t="s">
        <v>39</v>
      </c>
      <c r="B18" s="29" t="s">
        <v>52</v>
      </c>
      <c r="C18" s="30"/>
      <c r="D18" s="31"/>
      <c r="E18" s="31"/>
      <c r="F18" s="31"/>
      <c r="G18" s="18"/>
      <c r="H18" s="18"/>
      <c r="I18" s="18"/>
    </row>
    <row r="19" spans="1:11" ht="47.25" outlineLevel="1" x14ac:dyDescent="0.25">
      <c r="A19" s="6">
        <v>2</v>
      </c>
      <c r="B19" s="42" t="s">
        <v>27</v>
      </c>
      <c r="C19" s="43">
        <f t="shared" ref="C19" si="0">SUM(D19:F19)</f>
        <v>76567</v>
      </c>
      <c r="D19" s="39">
        <v>30947</v>
      </c>
      <c r="E19" s="39">
        <f>ROUND(43.4*1.099*300,-1)</f>
        <v>14310</v>
      </c>
      <c r="F19" s="39">
        <f>ROUND(43.4*1.099*1.094*600,-1)</f>
        <v>31310</v>
      </c>
      <c r="J19" s="2">
        <v>300</v>
      </c>
      <c r="K19" s="2">
        <v>600</v>
      </c>
    </row>
    <row r="20" spans="1:11" ht="31.5" outlineLevel="1" x14ac:dyDescent="0.25">
      <c r="A20" s="6">
        <v>3</v>
      </c>
      <c r="B20" s="44" t="s">
        <v>16</v>
      </c>
      <c r="C20" s="26">
        <f>SUM(D20:F20)</f>
        <v>651669</v>
      </c>
      <c r="D20" s="32">
        <v>209214</v>
      </c>
      <c r="E20" s="32">
        <v>211295</v>
      </c>
      <c r="F20" s="39">
        <f>ROUND(E20*1.094,-1)</f>
        <v>231160</v>
      </c>
      <c r="G20" s="18"/>
    </row>
    <row r="21" spans="1:11" ht="47.25" customHeight="1" outlineLevel="1" x14ac:dyDescent="0.25">
      <c r="A21" s="6">
        <v>4</v>
      </c>
      <c r="B21" s="45" t="s">
        <v>46</v>
      </c>
      <c r="C21" s="43">
        <f>SUM(D21:F21)</f>
        <v>483450</v>
      </c>
      <c r="D21" s="41"/>
      <c r="E21" s="41">
        <v>483450</v>
      </c>
      <c r="F21" s="32"/>
    </row>
    <row r="22" spans="1:11" ht="47.25" outlineLevel="1" x14ac:dyDescent="0.25">
      <c r="A22" s="7">
        <v>5</v>
      </c>
      <c r="B22" s="37" t="s">
        <v>9</v>
      </c>
      <c r="C22" s="34">
        <f>SUM(D22:F22)</f>
        <v>337450</v>
      </c>
      <c r="D22" s="38"/>
      <c r="E22" s="38">
        <v>337450</v>
      </c>
      <c r="F22" s="9"/>
    </row>
    <row r="23" spans="1:11" ht="34.5" customHeight="1" outlineLevel="1" x14ac:dyDescent="0.25">
      <c r="A23" s="27">
        <v>6</v>
      </c>
      <c r="B23" s="12" t="s">
        <v>50</v>
      </c>
      <c r="C23" s="8">
        <f t="shared" ref="C23" si="1">SUM(D23:F23)</f>
        <v>950000</v>
      </c>
      <c r="D23" s="10"/>
      <c r="E23" s="10"/>
      <c r="F23" s="33">
        <v>950000</v>
      </c>
    </row>
    <row r="24" spans="1:11" ht="34.5" customHeight="1" outlineLevel="1" x14ac:dyDescent="0.25">
      <c r="A24" s="7">
        <v>7</v>
      </c>
      <c r="B24" s="36" t="s">
        <v>28</v>
      </c>
      <c r="C24" s="34">
        <f t="shared" ref="C24" si="2">SUM(D24:F24)</f>
        <v>329778</v>
      </c>
      <c r="D24" s="33">
        <v>155700</v>
      </c>
      <c r="E24" s="33">
        <f>ROUND(D24/6*3*1.086,0)</f>
        <v>84545</v>
      </c>
      <c r="F24" s="33">
        <f>ROUND(D24/6*3*1.086*1.059,0)</f>
        <v>89533</v>
      </c>
      <c r="J24" s="2">
        <v>3</v>
      </c>
      <c r="K24" s="2">
        <v>3</v>
      </c>
    </row>
    <row r="25" spans="1:11" ht="34.5" customHeight="1" outlineLevel="1" x14ac:dyDescent="0.25">
      <c r="A25" s="27">
        <v>8</v>
      </c>
      <c r="B25" s="21" t="s">
        <v>21</v>
      </c>
      <c r="C25" s="8">
        <f>SUM(D25:F25)</f>
        <v>5973000</v>
      </c>
      <c r="D25" s="10"/>
      <c r="E25" s="33">
        <v>5973000</v>
      </c>
      <c r="F25" s="10"/>
    </row>
    <row r="26" spans="1:11" ht="34.5" customHeight="1" x14ac:dyDescent="0.25">
      <c r="A26" s="7">
        <v>9</v>
      </c>
      <c r="B26" s="21" t="s">
        <v>37</v>
      </c>
      <c r="C26" s="26">
        <f>SUM(D26:F26)</f>
        <v>77640</v>
      </c>
      <c r="D26" s="28"/>
      <c r="E26" s="28">
        <f>ROUND(64399*1.097*1.099,0)</f>
        <v>77640</v>
      </c>
      <c r="F26" s="28"/>
    </row>
    <row r="27" spans="1:11" ht="34.5" customHeight="1" outlineLevel="1" x14ac:dyDescent="0.25">
      <c r="A27" s="27">
        <v>10</v>
      </c>
      <c r="B27" s="21" t="s">
        <v>18</v>
      </c>
      <c r="C27" s="8">
        <f t="shared" ref="C27:C32" si="3">SUM(D27:F27)</f>
        <v>535143</v>
      </c>
      <c r="D27" s="10"/>
      <c r="E27" s="10"/>
      <c r="F27" s="10">
        <f>ROUND(411000*1.097*1.099*1.08,0)</f>
        <v>535143</v>
      </c>
    </row>
    <row r="28" spans="1:11" ht="34.5" customHeight="1" outlineLevel="1" x14ac:dyDescent="0.25">
      <c r="A28" s="7">
        <v>11</v>
      </c>
      <c r="B28" s="35" t="s">
        <v>38</v>
      </c>
      <c r="C28" s="34">
        <f t="shared" ref="C28" si="4">SUM(D28:F28)</f>
        <v>8071830</v>
      </c>
      <c r="D28" s="33"/>
      <c r="E28" s="33">
        <v>3095100</v>
      </c>
      <c r="F28" s="33">
        <v>4976730</v>
      </c>
      <c r="J28" s="2" t="s">
        <v>43</v>
      </c>
      <c r="K28" s="2" t="s">
        <v>44</v>
      </c>
    </row>
    <row r="29" spans="1:11" ht="34.5" customHeight="1" outlineLevel="1" x14ac:dyDescent="0.25">
      <c r="A29" s="27">
        <v>12</v>
      </c>
      <c r="B29" s="21" t="s">
        <v>19</v>
      </c>
      <c r="C29" s="8">
        <f>SUM(D29:F29)</f>
        <v>2148200</v>
      </c>
      <c r="D29" s="10"/>
      <c r="F29" s="33">
        <f>ROUND(1786722*1.099*1.094,-2)</f>
        <v>2148200</v>
      </c>
      <c r="J29" s="2" t="s">
        <v>45</v>
      </c>
    </row>
    <row r="30" spans="1:11" ht="65.25" customHeight="1" outlineLevel="1" x14ac:dyDescent="0.25">
      <c r="A30" s="7">
        <v>13</v>
      </c>
      <c r="B30" s="11" t="s">
        <v>47</v>
      </c>
      <c r="C30" s="8">
        <f t="shared" si="3"/>
        <v>9260970</v>
      </c>
      <c r="D30" s="9">
        <v>1173590</v>
      </c>
      <c r="E30" s="33">
        <v>3862170</v>
      </c>
      <c r="F30" s="33">
        <f>ROUND(E30*1.094,-1)</f>
        <v>4225210</v>
      </c>
    </row>
    <row r="31" spans="1:11" ht="47.25" outlineLevel="1" x14ac:dyDescent="0.25">
      <c r="A31" s="27">
        <v>14</v>
      </c>
      <c r="B31" s="11" t="s">
        <v>48</v>
      </c>
      <c r="C31" s="8">
        <f t="shared" si="3"/>
        <v>1895521</v>
      </c>
      <c r="D31" s="10"/>
      <c r="E31" s="33">
        <v>1895521</v>
      </c>
      <c r="F31" s="10"/>
    </row>
    <row r="32" spans="1:11" ht="47.25" outlineLevel="1" x14ac:dyDescent="0.25">
      <c r="A32" s="7">
        <v>15</v>
      </c>
      <c r="B32" s="11" t="s">
        <v>29</v>
      </c>
      <c r="C32" s="8">
        <f t="shared" si="3"/>
        <v>449120</v>
      </c>
      <c r="D32" s="10"/>
      <c r="E32" s="33">
        <f>214480</f>
        <v>214480</v>
      </c>
      <c r="F32" s="10">
        <f>ROUND(E32*1.094,-1)</f>
        <v>234640</v>
      </c>
    </row>
    <row r="33" spans="1:6" ht="34.5" customHeight="1" outlineLevel="1" x14ac:dyDescent="0.25">
      <c r="A33" s="27">
        <v>16</v>
      </c>
      <c r="B33" s="11" t="s">
        <v>42</v>
      </c>
      <c r="C33" s="8">
        <f>SUM(D33:F33)</f>
        <v>186988</v>
      </c>
      <c r="D33" s="38">
        <v>186988</v>
      </c>
      <c r="E33" s="38"/>
      <c r="F33" s="9"/>
    </row>
    <row r="34" spans="1:6" ht="47.25" outlineLevel="1" x14ac:dyDescent="0.25">
      <c r="A34" s="7">
        <v>17</v>
      </c>
      <c r="B34" s="11" t="s">
        <v>14</v>
      </c>
      <c r="C34" s="8">
        <f>SUM(D34:F34)</f>
        <v>50378214</v>
      </c>
      <c r="D34" s="33">
        <v>5450549.1500000004</v>
      </c>
      <c r="E34" s="33">
        <f>ROUND(48002110/2*1.099,0)</f>
        <v>26377159</v>
      </c>
      <c r="F34" s="10">
        <v>18550505.850000001</v>
      </c>
    </row>
    <row r="35" spans="1:6" ht="63" outlineLevel="1" x14ac:dyDescent="0.25">
      <c r="A35" s="27">
        <v>18</v>
      </c>
      <c r="B35" s="11" t="s">
        <v>35</v>
      </c>
      <c r="C35" s="8">
        <f t="shared" ref="C35:C36" si="5">SUM(D35:F35)</f>
        <v>349600</v>
      </c>
      <c r="D35" s="9"/>
      <c r="E35" s="38">
        <v>349600</v>
      </c>
      <c r="F35" s="9"/>
    </row>
    <row r="36" spans="1:6" ht="34.5" customHeight="1" outlineLevel="1" x14ac:dyDescent="0.25">
      <c r="A36" s="7">
        <v>19</v>
      </c>
      <c r="B36" s="11" t="s">
        <v>7</v>
      </c>
      <c r="C36" s="8">
        <f t="shared" si="5"/>
        <v>9724270</v>
      </c>
      <c r="D36" s="9"/>
      <c r="E36" s="38">
        <v>9724270</v>
      </c>
      <c r="F36" s="9"/>
    </row>
    <row r="37" spans="1:6" ht="34.5" customHeight="1" outlineLevel="1" x14ac:dyDescent="0.25">
      <c r="A37" s="27">
        <v>20</v>
      </c>
      <c r="B37" s="11" t="s">
        <v>41</v>
      </c>
      <c r="C37" s="8">
        <f>SUM(D37:F37)</f>
        <v>1754846</v>
      </c>
      <c r="D37" s="10"/>
      <c r="E37" s="33">
        <v>434400</v>
      </c>
      <c r="F37" s="10">
        <v>1320446</v>
      </c>
    </row>
    <row r="38" spans="1:6" ht="34.5" customHeight="1" outlineLevel="1" x14ac:dyDescent="0.25">
      <c r="A38" s="7">
        <v>21</v>
      </c>
      <c r="B38" s="37" t="s">
        <v>8</v>
      </c>
      <c r="C38" s="8">
        <f>SUM(D38:F38)</f>
        <v>1500000</v>
      </c>
      <c r="D38" s="10"/>
      <c r="E38" s="10"/>
      <c r="F38" s="10">
        <v>1500000</v>
      </c>
    </row>
    <row r="39" spans="1:6" ht="34.5" customHeight="1" outlineLevel="1" x14ac:dyDescent="0.25">
      <c r="A39" s="27">
        <v>22</v>
      </c>
      <c r="B39" s="11" t="s">
        <v>25</v>
      </c>
      <c r="C39" s="8">
        <f t="shared" ref="C39" si="6">SUM(D39:F39)</f>
        <v>97062.51</v>
      </c>
      <c r="D39" s="33">
        <v>97062.51</v>
      </c>
      <c r="E39" s="10"/>
      <c r="F39" s="10"/>
    </row>
    <row r="40" spans="1:6" ht="78" customHeight="1" outlineLevel="1" x14ac:dyDescent="0.25">
      <c r="A40" s="7">
        <v>23</v>
      </c>
      <c r="B40" s="11" t="s">
        <v>58</v>
      </c>
      <c r="C40" s="8">
        <f t="shared" ref="C40:C51" si="7">SUM(D40:F40)</f>
        <v>413155.78</v>
      </c>
      <c r="D40" s="33">
        <v>413155.78</v>
      </c>
      <c r="E40" s="10"/>
      <c r="F40" s="10"/>
    </row>
    <row r="41" spans="1:6" ht="21.75" customHeight="1" x14ac:dyDescent="0.25">
      <c r="A41" s="27">
        <v>24</v>
      </c>
      <c r="B41" s="11" t="s">
        <v>30</v>
      </c>
      <c r="C41" s="8">
        <f t="shared" si="7"/>
        <v>379380.63</v>
      </c>
      <c r="D41" s="33">
        <v>95887.41</v>
      </c>
      <c r="E41" s="33">
        <v>161757.89000000001</v>
      </c>
      <c r="F41" s="33">
        <v>121735.33</v>
      </c>
    </row>
    <row r="42" spans="1:6" ht="48.75" customHeight="1" x14ac:dyDescent="0.25">
      <c r="A42" s="7">
        <v>25</v>
      </c>
      <c r="B42" s="11" t="s">
        <v>31</v>
      </c>
      <c r="C42" s="8">
        <f t="shared" si="7"/>
        <v>1429377.6</v>
      </c>
      <c r="D42" s="33">
        <v>285875.52</v>
      </c>
      <c r="E42" s="33">
        <v>571751.04</v>
      </c>
      <c r="F42" s="33">
        <v>571751.04</v>
      </c>
    </row>
    <row r="43" spans="1:6" ht="34.5" customHeight="1" outlineLevel="1" x14ac:dyDescent="0.25">
      <c r="A43" s="27">
        <v>26</v>
      </c>
      <c r="B43" s="11" t="s">
        <v>57</v>
      </c>
      <c r="C43" s="8">
        <f t="shared" si="7"/>
        <v>21440.66</v>
      </c>
      <c r="D43" s="33">
        <v>21440.66</v>
      </c>
      <c r="E43" s="33"/>
      <c r="F43" s="33"/>
    </row>
    <row r="44" spans="1:6" ht="34.5" customHeight="1" x14ac:dyDescent="0.25">
      <c r="A44" s="7">
        <v>27</v>
      </c>
      <c r="B44" s="11" t="s">
        <v>55</v>
      </c>
      <c r="C44" s="8">
        <f t="shared" si="7"/>
        <v>713650</v>
      </c>
      <c r="D44" s="33">
        <f>134124+57309</f>
        <v>191433</v>
      </c>
      <c r="E44" s="33">
        <v>522217</v>
      </c>
      <c r="F44" s="33"/>
    </row>
    <row r="45" spans="1:6" ht="34.5" customHeight="1" x14ac:dyDescent="0.25">
      <c r="A45" s="27">
        <v>28</v>
      </c>
      <c r="B45" s="11" t="s">
        <v>56</v>
      </c>
      <c r="C45" s="8">
        <f t="shared" si="7"/>
        <v>18200</v>
      </c>
      <c r="D45" s="33">
        <v>18200</v>
      </c>
      <c r="E45" s="33"/>
      <c r="F45" s="33"/>
    </row>
    <row r="46" spans="1:6" ht="63" x14ac:dyDescent="0.25">
      <c r="A46" s="7">
        <v>29</v>
      </c>
      <c r="B46" s="15" t="s">
        <v>36</v>
      </c>
      <c r="C46" s="26">
        <f t="shared" si="7"/>
        <v>29954.400000000001</v>
      </c>
      <c r="D46" s="39">
        <v>29954.400000000001</v>
      </c>
      <c r="E46" s="39"/>
      <c r="F46" s="39"/>
    </row>
    <row r="47" spans="1:6" ht="47.25" x14ac:dyDescent="0.25">
      <c r="A47" s="27">
        <v>30</v>
      </c>
      <c r="B47" s="11" t="s">
        <v>32</v>
      </c>
      <c r="C47" s="8">
        <f t="shared" si="7"/>
        <v>95600</v>
      </c>
      <c r="D47" s="10"/>
      <c r="E47" s="33">
        <v>95600</v>
      </c>
      <c r="F47" s="10"/>
    </row>
    <row r="48" spans="1:6" ht="34.5" customHeight="1" x14ac:dyDescent="0.25">
      <c r="A48" s="7">
        <v>31</v>
      </c>
      <c r="B48" s="11" t="s">
        <v>33</v>
      </c>
      <c r="C48" s="8">
        <f t="shared" si="7"/>
        <v>120500</v>
      </c>
      <c r="D48" s="10"/>
      <c r="E48" s="33">
        <v>120500</v>
      </c>
      <c r="F48" s="10"/>
    </row>
    <row r="49" spans="1:6" ht="47.25" x14ac:dyDescent="0.25">
      <c r="A49" s="27">
        <v>32</v>
      </c>
      <c r="B49" s="11" t="s">
        <v>34</v>
      </c>
      <c r="C49" s="8">
        <f t="shared" ref="C49:C50" si="8">SUM(D49:F49)</f>
        <v>50000</v>
      </c>
      <c r="D49" s="10"/>
      <c r="E49" s="33">
        <v>50000</v>
      </c>
      <c r="F49" s="10"/>
    </row>
    <row r="50" spans="1:6" ht="34.5" customHeight="1" x14ac:dyDescent="0.25">
      <c r="A50" s="7">
        <v>33</v>
      </c>
      <c r="B50" s="11" t="s">
        <v>40</v>
      </c>
      <c r="C50" s="8">
        <f t="shared" si="8"/>
        <v>337640</v>
      </c>
      <c r="D50" s="10"/>
      <c r="E50" s="33">
        <v>337640</v>
      </c>
      <c r="F50" s="10"/>
    </row>
    <row r="51" spans="1:6" ht="47.25" x14ac:dyDescent="0.25">
      <c r="A51" s="27">
        <v>34</v>
      </c>
      <c r="B51" s="11" t="s">
        <v>53</v>
      </c>
      <c r="C51" s="8">
        <f t="shared" si="7"/>
        <v>46057336</v>
      </c>
      <c r="D51" s="10"/>
      <c r="E51" s="33">
        <v>15352445</v>
      </c>
      <c r="F51" s="10">
        <f>46057336-E51</f>
        <v>30704891</v>
      </c>
    </row>
    <row r="52" spans="1:6" ht="47.25" x14ac:dyDescent="0.25">
      <c r="A52" s="6"/>
      <c r="B52" s="13" t="s">
        <v>20</v>
      </c>
      <c r="C52" s="14">
        <f>SUM(C17:C51)</f>
        <v>211391879.57999998</v>
      </c>
      <c r="D52" s="14">
        <f>SUM(D17:D51)</f>
        <v>29308150.43</v>
      </c>
      <c r="E52" s="14">
        <f>SUM(E17:E51)</f>
        <v>92584460.930000007</v>
      </c>
      <c r="F52" s="14">
        <f>SUM(F17:F51)</f>
        <v>89499268.219999999</v>
      </c>
    </row>
    <row r="53" spans="1:6" ht="30" customHeight="1" x14ac:dyDescent="0.25">
      <c r="A53" s="6"/>
      <c r="B53" s="16" t="s">
        <v>3</v>
      </c>
      <c r="C53" s="17">
        <f>C52</f>
        <v>211391879.57999998</v>
      </c>
      <c r="D53" s="17">
        <f t="shared" ref="D53:F53" si="9">D52</f>
        <v>29308150.43</v>
      </c>
      <c r="E53" s="17">
        <f t="shared" si="9"/>
        <v>92584460.930000007</v>
      </c>
      <c r="F53" s="17">
        <f t="shared" si="9"/>
        <v>89499268.219999999</v>
      </c>
    </row>
    <row r="54" spans="1:6" x14ac:dyDescent="0.25">
      <c r="A54" s="22"/>
      <c r="B54" s="23"/>
      <c r="C54" s="24"/>
      <c r="D54" s="24"/>
      <c r="E54" s="24"/>
      <c r="F54" s="24"/>
    </row>
    <row r="55" spans="1:6" x14ac:dyDescent="0.25">
      <c r="A55" s="3" t="s">
        <v>12</v>
      </c>
      <c r="F55" s="19" t="s">
        <v>13</v>
      </c>
    </row>
  </sheetData>
  <mergeCells count="7">
    <mergeCell ref="A11:F11"/>
    <mergeCell ref="A12:F12"/>
    <mergeCell ref="A13:F13"/>
    <mergeCell ref="A15:A16"/>
    <mergeCell ref="B15:B16"/>
    <mergeCell ref="C15:C16"/>
    <mergeCell ref="D15:F15"/>
  </mergeCells>
  <pageMargins left="0.78740157480314965" right="0.78740157480314965" top="1.1811023622047245" bottom="0.39370078740157483" header="0.98425196850393704" footer="0"/>
  <pageSetup paperSize="9" scale="93" fitToHeight="7" orientation="landscape" r:id="rId1"/>
  <headerFooter differentFirst="1">
    <oddHeader xml:space="preserve">&amp;R&amp;"Times New Roman,обычный"&amp;12Продовження додатка до Програми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до Програми</vt:lpstr>
      <vt:lpstr>'Додаток до Програми'!Заголовки_для_печати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Экономист</dc:creator>
  <cp:lastModifiedBy>User</cp:lastModifiedBy>
  <cp:lastPrinted>2025-12-11T13:17:42Z</cp:lastPrinted>
  <dcterms:created xsi:type="dcterms:W3CDTF">2021-11-17T11:42:24Z</dcterms:created>
  <dcterms:modified xsi:type="dcterms:W3CDTF">2025-12-12T13:43:23Z</dcterms:modified>
</cp:coreProperties>
</file>