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Програма\2024\Рішення зміни Программа 2024 кредиторка\Рішення програма 2024 зміни 18.01.24 кредиторка\"/>
    </mc:Choice>
  </mc:AlternateContent>
  <xr:revisionPtr revIDLastSave="0" documentId="13_ncr:1_{C16DDC99-9AFC-4205-99D8-B0F08E7C053C}" xr6:coauthVersionLast="45" xr6:coauthVersionMax="45" xr10:uidLastSave="{00000000-0000-0000-0000-000000000000}"/>
  <bookViews>
    <workbookView xWindow="-120" yWindow="-120" windowWidth="29040" windowHeight="15840" xr2:uid="{00000000-000D-0000-FFFF-FFFF00000000}"/>
  </bookViews>
  <sheets>
    <sheet name="Додаток до Програми" sheetId="5" r:id="rId1"/>
  </sheets>
  <definedNames>
    <definedName name="_GoBack" localSheetId="0">'Додаток до Програми'!#REF!</definedName>
    <definedName name="_xlnm.Print_Titles" localSheetId="0">'Додаток до Програми'!$11:$12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5" l="1"/>
  <c r="F14" i="5" l="1"/>
  <c r="C48" i="5"/>
  <c r="F40" i="5" l="1"/>
  <c r="F23" i="5"/>
  <c r="F53" i="5" l="1"/>
  <c r="E33" i="5"/>
  <c r="F30" i="5"/>
  <c r="E14" i="5" l="1"/>
  <c r="F31" i="5" l="1"/>
  <c r="C63" i="5"/>
  <c r="C57" i="5"/>
  <c r="F27" i="5"/>
  <c r="F29" i="5" l="1"/>
  <c r="F49" i="5" s="1"/>
  <c r="C65" i="5" l="1"/>
  <c r="E46" i="5" l="1"/>
  <c r="E49" i="5" s="1"/>
  <c r="C46" i="5" l="1"/>
  <c r="D51" i="5" l="1"/>
  <c r="C47" i="5" l="1"/>
  <c r="C44" i="5" l="1"/>
  <c r="E51" i="5" l="1"/>
  <c r="C45" i="5"/>
  <c r="C14" i="5" l="1"/>
  <c r="C15" i="5"/>
  <c r="C16" i="5"/>
  <c r="C42" i="5" l="1"/>
  <c r="C43" i="5" l="1"/>
  <c r="F56" i="5" l="1"/>
  <c r="F58" i="5" s="1"/>
  <c r="E56" i="5"/>
  <c r="E58" i="5" s="1"/>
  <c r="D56" i="5"/>
  <c r="D58" i="5" s="1"/>
  <c r="C55" i="5"/>
  <c r="C54" i="5"/>
  <c r="C53" i="5"/>
  <c r="C56" i="5" l="1"/>
  <c r="C58" i="5" s="1"/>
  <c r="E59" i="5"/>
  <c r="E60" i="5" s="1"/>
  <c r="E64" i="5" s="1"/>
  <c r="D59" i="5"/>
  <c r="C41" i="5"/>
  <c r="D60" i="5" l="1"/>
  <c r="D64" i="5" s="1"/>
  <c r="F51" i="5" l="1"/>
  <c r="F59" i="5"/>
  <c r="C40" i="5"/>
  <c r="C39" i="5"/>
  <c r="C38" i="5"/>
  <c r="C37" i="5"/>
  <c r="C36" i="5"/>
  <c r="C35" i="5"/>
  <c r="C34" i="5"/>
  <c r="C33" i="5"/>
  <c r="C32" i="5"/>
  <c r="C30" i="5"/>
  <c r="C29" i="5"/>
  <c r="C28" i="5"/>
  <c r="C27" i="5"/>
  <c r="C26" i="5"/>
  <c r="C25" i="5"/>
  <c r="C24" i="5"/>
  <c r="C23" i="5"/>
  <c r="C22" i="5"/>
  <c r="C21" i="5"/>
  <c r="C20" i="5"/>
  <c r="C19" i="5"/>
  <c r="C18" i="5"/>
  <c r="C17" i="5"/>
  <c r="F60" i="5" l="1"/>
  <c r="F64" i="5" s="1"/>
  <c r="C61" i="5"/>
  <c r="C31" i="5" l="1"/>
  <c r="C49" i="5" s="1"/>
  <c r="C51" i="5" l="1"/>
  <c r="C59" i="5"/>
  <c r="C60" i="5" s="1"/>
  <c r="C64" i="5" s="1"/>
  <c r="C62" i="5" l="1"/>
  <c r="C66" i="5"/>
</calcChain>
</file>

<file path=xl/sharedStrings.xml><?xml version="1.0" encoding="utf-8"?>
<sst xmlns="http://schemas.openxmlformats.org/spreadsheetml/2006/main" count="100" uniqueCount="98">
  <si>
    <t>до Програми утримання кладовищ</t>
  </si>
  <si>
    <t>КП «СКРП» на 2022-2024 роки</t>
  </si>
  <si>
    <t>Фінансове забезпечення</t>
  </si>
  <si>
    <t>та забезпечення діяльності КП «СКРП» на 2022-2024 роки</t>
  </si>
  <si>
    <t>№</t>
  </si>
  <si>
    <t>Заходи програми</t>
  </si>
  <si>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</si>
  <si>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</si>
  <si>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</si>
  <si>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</si>
  <si>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</si>
  <si>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</si>
  <si>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</si>
  <si>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</si>
  <si>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</si>
  <si>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</si>
  <si>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</si>
  <si>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</si>
  <si>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</si>
  <si>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</si>
  <si>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</si>
  <si>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</si>
  <si>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</si>
  <si>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</si>
  <si>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</si>
  <si>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</si>
  <si>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</si>
  <si>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</si>
  <si>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</si>
  <si>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</si>
  <si>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</si>
  <si>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</si>
  <si>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</si>
  <si>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</si>
  <si>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</si>
  <si>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</si>
  <si>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</si>
  <si>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</si>
  <si>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</si>
  <si>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</si>
  <si>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</si>
  <si>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</si>
  <si>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</si>
  <si>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</si>
  <si>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</si>
  <si>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</si>
  <si>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</si>
  <si>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</si>
  <si>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</si>
  <si>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</si>
  <si>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</si>
  <si>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</si>
  <si>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</si>
  <si>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</si>
  <si>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</si>
  <si>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</si>
  <si>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</si>
  <si>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</si>
  <si>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</si>
  <si>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</si>
  <si>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2.</t>
  </si>
  <si>
    <t>2.1.</t>
  </si>
  <si>
    <t>2.2.</t>
  </si>
  <si>
    <t>2.3.</t>
  </si>
  <si>
    <t>3.</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</si>
  <si>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</si>
  <si>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</si>
  <si>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</si>
  <si>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</si>
  <si>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4.</t>
  </si>
  <si>
    <t>РАЗОМ фінансове забезпечення Програми утримання кладовищ Кременчуцької міської територіальної громади.</t>
  </si>
  <si>
    <t>Внески до статутного капіталу на капітальний ремонт покрівлі будівлі патанатомії за адресою: вул. Лікаря Богаєвського, 60/1, м. Кременчук.</t>
  </si>
  <si>
    <t>1.30.</t>
  </si>
  <si>
    <t>1.31.</t>
  </si>
  <si>
    <t>Витрати за Програмою, грн</t>
  </si>
  <si>
    <t>1.32.</t>
  </si>
  <si>
    <t>1.33.</t>
  </si>
  <si>
    <t>Внески до статутного капіталу на придбання кущоріза у комплекті з косильною головкою для виконання робіт з благоустрою на міських кладовищах.</t>
  </si>
  <si>
    <t>1.34.</t>
  </si>
  <si>
    <t>Виплата заробітної плати з нарахуваннями  працівникам підприємства.</t>
  </si>
  <si>
    <t>Внески до статутного капіталу на придбання спускового механізму для опускання труни до поховальної ями (сингуматора).</t>
  </si>
  <si>
    <t>Внески до статутного капіталу на оплату робіт з благоустрою Новоміського кладовища (реконструкція покриття майданчика для панахиди з укладанням тротуарної плитки).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</si>
  <si>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</si>
  <si>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</si>
  <si>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</si>
  <si>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</si>
  <si>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</si>
  <si>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Послуги з благоустрою Кременчуцької міської територіальної громади (поточний ремонт Меморіального сектору почесних поховань учасників бойових дій на  кладовищі по вул. Свіштовській).</t>
  </si>
  <si>
    <t>Внески до статутного капіталу на капітальний ремонт покрівлі виробничого корпусу КП «СКРП».</t>
  </si>
  <si>
    <t>Внески до статутного капіталу на виконання робіт з благоустрою Меморіального сектору почесних поховань захисників та захисниць України на кладовищі по вул. Свіштовській (облаштування місць поховань з укладанням тротуарної плитки).</t>
  </si>
  <si>
    <t>Внески до статутного капіталу на придбання косарки-подрібнювача STARK KDS 125 (або аналогу) для виконання робіт з благоустрою на міських кладовищах.</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</si>
  <si>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почесних поховань захисників та захисниць України;
– послуги з утримання та поточного ремонту об’єктів благоустрою (видалення окремих засохлих та пошкоджених дерев і кущів на міських кладовищах).</t>
    </r>
  </si>
  <si>
    <t xml:space="preserve">Кременчуцької міської територіальної </t>
  </si>
  <si>
    <t xml:space="preserve">громади та забезпечення діяльності </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</si>
  <si>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
–  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
– утримання у належному естетичному та санітарному стані Пам’ятного знаку жертвам Голодомору 1932-33 рр. на території кладовища в с. Потоки.
– послуги з утримання та поточного ремонту об’єктів благоустрою (видалення окремих засохлих та пошкоджених дерев і кущів на міських кладовищах).</t>
    </r>
  </si>
  <si>
    <t>1.35.</t>
  </si>
  <si>
    <t>Всього фінансове забезпечення утримання міських кладовищ м. Кременчука та забезпечення діяльності КП «СКРП»:</t>
  </si>
  <si>
    <t>Виконання зобов’язань, які виникли у 2023 році.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</si>
</sst>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b/>
      <sz val="5"/>
      <color theme="1"/>
      <name val="Times New Roman"/>
      <family val="1"/>
      <charset val="204"/>
    </font>
    <font>
      <sz val="14"/>
      <name val="Times New Roman"/>
      <family val="1"/>
      <charset val="204"/>
    </font>
    <font>
      <sz val="12"/>
      <color theme="1"/>
      <name val="Times New Roman"/>
      <family val="1"/>
      <charset val="204"/>
    </font>
    <font>
      <b/>
      <sz val="12"/>
      <color theme="1"/>
      <name val="Calibri"/>
      <family val="2"/>
      <charset val="204"/>
      <scheme val="minor"/>
    </font>
    <font>
      <b/>
      <sz val="14"/>
      <color theme="1"/>
      <name val="Calibri"/>
      <family val="2"/>
      <charset val="204"/>
      <scheme val="minor"/>
    </font>
    <font>
      <sz val="14"/>
      <color theme="1"/>
      <name val="Calibri"/>
      <family val="2"/>
      <charset val="204"/>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9">
    <xf numFmtId="0" fontId="0" fillId="0" borderId="0" xfId="0"/>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0" fontId="3" fillId="0" borderId="1" xfId="0"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4" fillId="0" borderId="4" xfId="0" applyFont="1" applyFill="1" applyBorder="1" applyAlignment="1">
      <alignment horizontal="center" vertical="center" wrapText="1"/>
    </xf>
    <xf numFmtId="0" fontId="0" fillId="0" borderId="0" xfId="0" applyFill="1"/>
    <xf numFmtId="0" fontId="1" fillId="0" borderId="0" xfId="0" applyFont="1" applyFill="1" applyAlignment="1">
      <alignment horizontal="left"/>
    </xf>
    <xf numFmtId="0" fontId="1" fillId="0" borderId="0" xfId="0" applyFont="1" applyFill="1" applyAlignment="1">
      <alignment horizontal="center"/>
    </xf>
    <xf numFmtId="0" fontId="3" fillId="0" borderId="5" xfId="0" applyFont="1" applyFill="1" applyBorder="1" applyAlignment="1">
      <alignment horizontal="center" vertical="center" wrapText="1"/>
    </xf>
    <xf numFmtId="0" fontId="0" fillId="0" borderId="0" xfId="0" applyFill="1" applyAlignment="1">
      <alignment vertical="center"/>
    </xf>
    <xf numFmtId="4" fontId="0" fillId="0" borderId="0" xfId="0" applyNumberFormat="1" applyFill="1"/>
    <xf numFmtId="0" fontId="5" fillId="0" borderId="4" xfId="0" applyFont="1" applyFill="1" applyBorder="1" applyAlignment="1">
      <alignment vertical="center"/>
    </xf>
    <xf numFmtId="0" fontId="2" fillId="0" borderId="4" xfId="0" applyFont="1" applyFill="1" applyBorder="1" applyAlignment="1">
      <alignment vertical="top" wrapText="1"/>
    </xf>
    <xf numFmtId="0" fontId="1" fillId="0" borderId="4" xfId="0" applyFont="1" applyFill="1" applyBorder="1" applyAlignment="1">
      <alignment horizontal="justify" vertical="center" wrapText="1"/>
    </xf>
    <xf numFmtId="4" fontId="1" fillId="0" borderId="4" xfId="0" applyNumberFormat="1" applyFont="1" applyFill="1" applyBorder="1" applyAlignment="1">
      <alignment horizontal="center" vertical="center" wrapText="1"/>
    </xf>
    <xf numFmtId="0" fontId="1" fillId="0" borderId="6" xfId="0" applyFont="1" applyFill="1" applyBorder="1" applyAlignment="1">
      <alignment horizontal="justify" vertical="center" wrapText="1"/>
    </xf>
    <xf numFmtId="4" fontId="1" fillId="0" borderId="2"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1" fillId="0" borderId="4" xfId="0" applyFont="1" applyFill="1" applyBorder="1" applyAlignment="1">
      <alignment vertical="center" wrapText="1"/>
    </xf>
    <xf numFmtId="0" fontId="1" fillId="0" borderId="1" xfId="0" applyFont="1" applyFill="1" applyBorder="1" applyAlignment="1">
      <alignment vertical="center" wrapText="1"/>
    </xf>
    <xf numFmtId="4" fontId="1" fillId="0" borderId="1" xfId="0" applyNumberFormat="1" applyFont="1" applyFill="1" applyBorder="1" applyAlignment="1">
      <alignment horizontal="center" vertical="center" wrapText="1"/>
    </xf>
    <xf numFmtId="0" fontId="6" fillId="0" borderId="0" xfId="0" applyFont="1" applyFill="1" applyAlignment="1">
      <alignment horizontal="justify"/>
    </xf>
    <xf numFmtId="4" fontId="8" fillId="0" borderId="0" xfId="0" applyNumberFormat="1" applyFont="1" applyFill="1" applyAlignment="1">
      <alignment horizontal="center"/>
    </xf>
    <xf numFmtId="0" fontId="6" fillId="0" borderId="4" xfId="0" applyFont="1" applyFill="1" applyBorder="1" applyAlignment="1">
      <alignment horizontal="justify"/>
    </xf>
    <xf numFmtId="0" fontId="0" fillId="0" borderId="4" xfId="0" applyFill="1" applyBorder="1"/>
    <xf numFmtId="4" fontId="10" fillId="0" borderId="4" xfId="0" applyNumberFormat="1" applyFont="1" applyFill="1" applyBorder="1"/>
    <xf numFmtId="0" fontId="10" fillId="0" borderId="4" xfId="0" applyFont="1" applyFill="1" applyBorder="1"/>
    <xf numFmtId="4" fontId="9" fillId="0" borderId="4" xfId="0" applyNumberFormat="1" applyFont="1" applyFill="1" applyBorder="1"/>
    <xf numFmtId="0" fontId="11" fillId="0" borderId="0" xfId="0" applyFont="1" applyFill="1"/>
    <xf numFmtId="0" fontId="1" fillId="0" borderId="0" xfId="0" applyFont="1" applyFill="1" applyAlignment="1">
      <alignment horizontal="right"/>
    </xf>
    <xf numFmtId="0" fontId="7" fillId="0" borderId="4" xfId="0" applyFont="1" applyBorder="1" applyAlignment="1">
      <alignment horizontal="justify" vertical="center" wrapText="1"/>
    </xf>
    <xf numFmtId="0" fontId="4" fillId="0" borderId="4" xfId="0" applyFont="1" applyBorder="1" applyAlignment="1">
      <alignment horizontal="justify" vertical="center" wrapText="1"/>
    </xf>
    <xf numFmtId="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3" xfId="0" applyFont="1" applyFill="1" applyBorder="1" applyAlignment="1">
      <alignment horizontal="justify" vertical="center" wrapText="1"/>
    </xf>
    <xf numFmtId="4" fontId="3" fillId="0" borderId="4"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0" xfId="0" applyFont="1" applyFill="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8"/>
  <sheetViews>
    <sheetView tabSelected="1" view="pageBreakPreview" topLeftCell="A43" zoomScale="85" zoomScaleNormal="100" zoomScaleSheetLayoutView="85" workbookViewId="0">
      <selection activeCell="B14" sqref="B14"/>
    </sheetView>
  </sheetViews>
  <sheetFormatPr defaultRowHeight="15" outlineLevelRow="1" outlineLevelCol="1" x14ac:dyDescent="0.25"/>
  <cols>
    <col min="1" max="1" width="7" style="16" customWidth="1"/>
    <col min="2" max="2" width="85.42578125" style="16" customWidth="1"/>
    <col min="3" max="3" width="17.7109375" style="16" customWidth="1"/>
    <col min="4" max="4" width="17.7109375" style="16" customWidth="1" outlineLevel="1"/>
    <col min="5" max="6" width="17.7109375" style="16" customWidth="1"/>
    <col min="7" max="16384" width="9.140625" style="16"/>
  </cols>
  <sheetData>
    <row r="1" spans="1:6" ht="18.75" x14ac:dyDescent="0.3">
      <c r="D1" s="17" t="s">
        <v>68</v>
      </c>
    </row>
    <row r="2" spans="1:6" ht="18.75" x14ac:dyDescent="0.3">
      <c r="D2" s="17" t="s">
        <v>0</v>
      </c>
    </row>
    <row r="3" spans="1:6" ht="18.75" x14ac:dyDescent="0.3">
      <c r="D3" s="17" t="s">
        <v>92</v>
      </c>
    </row>
    <row r="4" spans="1:6" ht="18.75" x14ac:dyDescent="0.3">
      <c r="D4" s="17" t="s">
        <v>93</v>
      </c>
    </row>
    <row r="5" spans="1:6" ht="18.75" x14ac:dyDescent="0.3">
      <c r="D5" s="17" t="s">
        <v>1</v>
      </c>
    </row>
    <row r="6" spans="1:6" ht="18.75" x14ac:dyDescent="0.3">
      <c r="A6" s="18"/>
    </row>
    <row r="7" spans="1:6" ht="18.75" x14ac:dyDescent="0.3">
      <c r="A7" s="51" t="s">
        <v>2</v>
      </c>
      <c r="B7" s="51"/>
      <c r="C7" s="51"/>
      <c r="D7" s="51"/>
      <c r="E7" s="51"/>
      <c r="F7" s="51"/>
    </row>
    <row r="8" spans="1:6" ht="18.75" x14ac:dyDescent="0.3">
      <c r="A8" s="51" t="s">
        <v>28</v>
      </c>
      <c r="B8" s="51"/>
      <c r="C8" s="51"/>
      <c r="D8" s="51"/>
      <c r="E8" s="51"/>
      <c r="F8" s="51"/>
    </row>
    <row r="9" spans="1:6" ht="18.75" x14ac:dyDescent="0.3">
      <c r="A9" s="51" t="s">
        <v>3</v>
      </c>
      <c r="B9" s="51"/>
      <c r="C9" s="51"/>
      <c r="D9" s="51"/>
      <c r="E9" s="51"/>
      <c r="F9" s="51"/>
    </row>
    <row r="10" spans="1:6" ht="9.75" customHeight="1" x14ac:dyDescent="0.3">
      <c r="A10" s="18"/>
    </row>
    <row r="11" spans="1:6" ht="18.75" x14ac:dyDescent="0.25">
      <c r="A11" s="52" t="s">
        <v>4</v>
      </c>
      <c r="B11" s="53" t="s">
        <v>5</v>
      </c>
      <c r="C11" s="54" t="s">
        <v>74</v>
      </c>
      <c r="D11" s="52" t="s">
        <v>27</v>
      </c>
      <c r="E11" s="52"/>
      <c r="F11" s="52"/>
    </row>
    <row r="12" spans="1:6" ht="18.75" x14ac:dyDescent="0.25">
      <c r="A12" s="52"/>
      <c r="B12" s="53"/>
      <c r="C12" s="55"/>
      <c r="D12" s="8">
        <v>2022</v>
      </c>
      <c r="E12" s="8">
        <v>2023</v>
      </c>
      <c r="F12" s="8">
        <v>2024</v>
      </c>
    </row>
    <row r="13" spans="1:6" ht="18.75" x14ac:dyDescent="0.25">
      <c r="A13" s="19" t="s">
        <v>30</v>
      </c>
      <c r="B13" s="56" t="s">
        <v>66</v>
      </c>
      <c r="C13" s="57"/>
      <c r="D13" s="57"/>
      <c r="E13" s="57"/>
      <c r="F13" s="58"/>
    </row>
    <row r="14" spans="1:6" s="20" customFormat="1" ht="369.75" customHeight="1" x14ac:dyDescent="0.25">
      <c r="A14" s="15" t="s">
        <v>31</v>
      </c>
      <c r="B14" s="14" t="s">
        <v>91</v>
      </c>
      <c r="C14" s="47">
        <f>SUM(D14:F14)</f>
        <v>40500062.200000003</v>
      </c>
      <c r="D14" s="2">
        <v>9291081</v>
      </c>
      <c r="E14" s="2">
        <f>10818277+2810150-122000-27473-2810150+300000+99990</f>
        <v>11068794</v>
      </c>
      <c r="F14" s="2">
        <f>13637283+4377338+2810150-300000-99990-284593.8</f>
        <v>20140187.199999999</v>
      </c>
    </row>
    <row r="15" spans="1:6" ht="37.5" x14ac:dyDescent="0.25">
      <c r="A15" s="44" t="s">
        <v>32</v>
      </c>
      <c r="B15" s="46" t="s">
        <v>6</v>
      </c>
      <c r="C15" s="9">
        <f t="shared" ref="C15:C41" si="0">SUM(D15:F15)</f>
        <v>217592</v>
      </c>
      <c r="D15" s="43">
        <v>26071</v>
      </c>
      <c r="E15" s="43">
        <v>62010</v>
      </c>
      <c r="F15" s="43">
        <v>129511</v>
      </c>
    </row>
    <row r="16" spans="1:6" ht="56.25" x14ac:dyDescent="0.25">
      <c r="A16" s="5" t="s">
        <v>33</v>
      </c>
      <c r="B16" s="11" t="s">
        <v>12</v>
      </c>
      <c r="C16" s="1">
        <f t="shared" si="0"/>
        <v>322986</v>
      </c>
      <c r="D16" s="3">
        <v>322986</v>
      </c>
      <c r="E16" s="3"/>
      <c r="F16" s="3"/>
    </row>
    <row r="17" spans="1:6" ht="56.25" x14ac:dyDescent="0.25">
      <c r="A17" s="5" t="s">
        <v>34</v>
      </c>
      <c r="B17" s="41" t="s">
        <v>82</v>
      </c>
      <c r="C17" s="1">
        <f t="shared" si="0"/>
        <v>8505000</v>
      </c>
      <c r="D17" s="4"/>
      <c r="E17" s="4">
        <v>3705000</v>
      </c>
      <c r="F17" s="4">
        <v>4800000</v>
      </c>
    </row>
    <row r="18" spans="1:6" ht="56.25" x14ac:dyDescent="0.25">
      <c r="A18" s="5" t="s">
        <v>35</v>
      </c>
      <c r="B18" s="41" t="s">
        <v>83</v>
      </c>
      <c r="C18" s="1">
        <f t="shared" si="0"/>
        <v>507000</v>
      </c>
      <c r="D18" s="4"/>
      <c r="E18" s="4"/>
      <c r="F18" s="4">
        <v>507000</v>
      </c>
    </row>
    <row r="19" spans="1:6" ht="56.25" x14ac:dyDescent="0.25">
      <c r="A19" s="5" t="s">
        <v>36</v>
      </c>
      <c r="B19" s="41" t="s">
        <v>84</v>
      </c>
      <c r="C19" s="1">
        <f t="shared" si="0"/>
        <v>8051015</v>
      </c>
      <c r="D19" s="4"/>
      <c r="E19" s="4">
        <v>3600000</v>
      </c>
      <c r="F19" s="4">
        <v>4451015</v>
      </c>
    </row>
    <row r="20" spans="1:6" ht="56.25" x14ac:dyDescent="0.25">
      <c r="A20" s="5" t="s">
        <v>37</v>
      </c>
      <c r="B20" s="41" t="s">
        <v>85</v>
      </c>
      <c r="C20" s="1">
        <f t="shared" si="0"/>
        <v>3918771</v>
      </c>
      <c r="D20" s="4">
        <v>1083638</v>
      </c>
      <c r="E20" s="4"/>
      <c r="F20" s="4">
        <v>2835133</v>
      </c>
    </row>
    <row r="21" spans="1:6" ht="37.5" x14ac:dyDescent="0.25">
      <c r="A21" s="5" t="s">
        <v>38</v>
      </c>
      <c r="B21" s="13" t="s">
        <v>7</v>
      </c>
      <c r="C21" s="1">
        <f t="shared" si="0"/>
        <v>423816</v>
      </c>
      <c r="D21" s="3"/>
      <c r="E21" s="3"/>
      <c r="F21" s="3">
        <v>423816</v>
      </c>
    </row>
    <row r="22" spans="1:6" ht="56.25" x14ac:dyDescent="0.25">
      <c r="A22" s="5" t="s">
        <v>39</v>
      </c>
      <c r="B22" s="13" t="s">
        <v>8</v>
      </c>
      <c r="C22" s="1">
        <f t="shared" si="0"/>
        <v>299160</v>
      </c>
      <c r="D22" s="3"/>
      <c r="E22" s="3"/>
      <c r="F22" s="3">
        <v>299160</v>
      </c>
    </row>
    <row r="23" spans="1:6" ht="37.5" x14ac:dyDescent="0.25">
      <c r="A23" s="5" t="s">
        <v>40</v>
      </c>
      <c r="B23" s="13" t="s">
        <v>20</v>
      </c>
      <c r="C23" s="1">
        <f t="shared" si="0"/>
        <v>432980</v>
      </c>
      <c r="D23" s="3">
        <v>110760</v>
      </c>
      <c r="E23" s="3"/>
      <c r="F23" s="3">
        <f>161110*2</f>
        <v>322220</v>
      </c>
    </row>
    <row r="24" spans="1:6" ht="56.25" x14ac:dyDescent="0.25">
      <c r="A24" s="5" t="s">
        <v>41</v>
      </c>
      <c r="B24" s="13" t="s">
        <v>25</v>
      </c>
      <c r="C24" s="1">
        <f t="shared" si="0"/>
        <v>62300</v>
      </c>
      <c r="D24" s="3"/>
      <c r="E24" s="3"/>
      <c r="F24" s="3">
        <v>62300</v>
      </c>
    </row>
    <row r="25" spans="1:6" ht="41.1" customHeight="1" x14ac:dyDescent="0.25">
      <c r="A25" s="5" t="s">
        <v>42</v>
      </c>
      <c r="B25" s="13" t="s">
        <v>26</v>
      </c>
      <c r="C25" s="1">
        <f t="shared" si="0"/>
        <v>6500000</v>
      </c>
      <c r="D25" s="3"/>
      <c r="E25" s="3"/>
      <c r="F25" s="3">
        <v>6500000</v>
      </c>
    </row>
    <row r="26" spans="1:6" ht="37.5" x14ac:dyDescent="0.25">
      <c r="A26" s="5" t="s">
        <v>43</v>
      </c>
      <c r="B26" s="13" t="s">
        <v>21</v>
      </c>
      <c r="C26" s="1">
        <f t="shared" si="0"/>
        <v>377800</v>
      </c>
      <c r="D26" s="4"/>
      <c r="E26" s="4"/>
      <c r="F26" s="4">
        <v>377800</v>
      </c>
    </row>
    <row r="27" spans="1:6" ht="37.5" x14ac:dyDescent="0.25">
      <c r="A27" s="5" t="s">
        <v>44</v>
      </c>
      <c r="B27" s="13" t="s">
        <v>24</v>
      </c>
      <c r="C27" s="1">
        <f t="shared" si="0"/>
        <v>658053</v>
      </c>
      <c r="D27" s="4"/>
      <c r="E27" s="4"/>
      <c r="F27" s="4">
        <f>397822+260231</f>
        <v>658053</v>
      </c>
    </row>
    <row r="28" spans="1:6" ht="37.5" x14ac:dyDescent="0.25">
      <c r="A28" s="5" t="s">
        <v>45</v>
      </c>
      <c r="B28" s="13" t="s">
        <v>88</v>
      </c>
      <c r="C28" s="1">
        <f t="shared" si="0"/>
        <v>3343117</v>
      </c>
      <c r="D28" s="4"/>
      <c r="E28" s="4">
        <v>501467</v>
      </c>
      <c r="F28" s="4">
        <v>2841650</v>
      </c>
    </row>
    <row r="29" spans="1:6" ht="37.5" x14ac:dyDescent="0.25">
      <c r="A29" s="5" t="s">
        <v>46</v>
      </c>
      <c r="B29" s="13" t="s">
        <v>22</v>
      </c>
      <c r="C29" s="1">
        <f t="shared" si="0"/>
        <v>626691</v>
      </c>
      <c r="D29" s="4"/>
      <c r="E29" s="4">
        <v>200000</v>
      </c>
      <c r="F29" s="4">
        <f>626691-200000</f>
        <v>426691</v>
      </c>
    </row>
    <row r="30" spans="1:6" ht="56.25" x14ac:dyDescent="0.25">
      <c r="A30" s="5" t="s">
        <v>47</v>
      </c>
      <c r="B30" s="13" t="s">
        <v>19</v>
      </c>
      <c r="C30" s="1">
        <f t="shared" si="0"/>
        <v>44508090</v>
      </c>
      <c r="D30" s="4"/>
      <c r="E30" s="4">
        <v>4229186</v>
      </c>
      <c r="F30" s="4">
        <f>44508090-E30</f>
        <v>40278904</v>
      </c>
    </row>
    <row r="31" spans="1:6" ht="56.25" x14ac:dyDescent="0.25">
      <c r="A31" s="5" t="s">
        <v>48</v>
      </c>
      <c r="B31" s="13" t="s">
        <v>23</v>
      </c>
      <c r="C31" s="1">
        <f t="shared" si="0"/>
        <v>69761250</v>
      </c>
      <c r="D31" s="4"/>
      <c r="E31" s="4">
        <v>42120000</v>
      </c>
      <c r="F31" s="4">
        <f>25000*1.053*1.05*1000</f>
        <v>27641250</v>
      </c>
    </row>
    <row r="32" spans="1:6" ht="56.25" x14ac:dyDescent="0.25">
      <c r="A32" s="5" t="s">
        <v>49</v>
      </c>
      <c r="B32" s="13" t="s">
        <v>81</v>
      </c>
      <c r="C32" s="1">
        <f t="shared" si="0"/>
        <v>1551810</v>
      </c>
      <c r="D32" s="4"/>
      <c r="E32" s="4"/>
      <c r="F32" s="4">
        <v>1551810</v>
      </c>
    </row>
    <row r="33" spans="1:6" ht="56.25" x14ac:dyDescent="0.25">
      <c r="A33" s="6" t="s">
        <v>50</v>
      </c>
      <c r="B33" s="13" t="s">
        <v>17</v>
      </c>
      <c r="C33" s="1">
        <f t="shared" si="0"/>
        <v>5769613</v>
      </c>
      <c r="D33" s="4">
        <v>2500000</v>
      </c>
      <c r="E33" s="4">
        <f>4498799-229186-1000000</f>
        <v>3269613</v>
      </c>
      <c r="F33" s="4"/>
    </row>
    <row r="34" spans="1:6" ht="37.5" x14ac:dyDescent="0.25">
      <c r="A34" s="5" t="s">
        <v>51</v>
      </c>
      <c r="B34" s="13" t="s">
        <v>13</v>
      </c>
      <c r="C34" s="1">
        <f t="shared" si="0"/>
        <v>125000</v>
      </c>
      <c r="D34" s="4">
        <v>125000</v>
      </c>
      <c r="E34" s="4"/>
      <c r="F34" s="4"/>
    </row>
    <row r="35" spans="1:6" ht="47.25" customHeight="1" x14ac:dyDescent="0.25">
      <c r="A35" s="5" t="s">
        <v>52</v>
      </c>
      <c r="B35" s="13" t="s">
        <v>14</v>
      </c>
      <c r="C35" s="1">
        <f t="shared" si="0"/>
        <v>22166.05</v>
      </c>
      <c r="D35" s="4">
        <v>22166.05</v>
      </c>
      <c r="E35" s="4"/>
      <c r="F35" s="4"/>
    </row>
    <row r="36" spans="1:6" ht="30" customHeight="1" x14ac:dyDescent="0.25">
      <c r="A36" s="5" t="s">
        <v>53</v>
      </c>
      <c r="B36" s="13" t="s">
        <v>15</v>
      </c>
      <c r="C36" s="1">
        <f t="shared" si="0"/>
        <v>300633.09999999998</v>
      </c>
      <c r="D36" s="4">
        <v>300633.09999999998</v>
      </c>
      <c r="E36" s="4"/>
      <c r="F36" s="4"/>
    </row>
    <row r="37" spans="1:6" ht="56.25" x14ac:dyDescent="0.25">
      <c r="A37" s="5" t="s">
        <v>54</v>
      </c>
      <c r="B37" s="13" t="s">
        <v>87</v>
      </c>
      <c r="C37" s="1">
        <f>SUM(D37:F37)</f>
        <v>570653</v>
      </c>
      <c r="D37" s="4">
        <v>570653</v>
      </c>
      <c r="E37" s="4"/>
      <c r="F37" s="4"/>
    </row>
    <row r="38" spans="1:6" ht="56.25" x14ac:dyDescent="0.25">
      <c r="A38" s="5" t="s">
        <v>55</v>
      </c>
      <c r="B38" s="13" t="s">
        <v>16</v>
      </c>
      <c r="C38" s="1">
        <f t="shared" si="0"/>
        <v>160000</v>
      </c>
      <c r="D38" s="4">
        <v>160000</v>
      </c>
      <c r="E38" s="4"/>
      <c r="F38" s="4"/>
    </row>
    <row r="39" spans="1:6" ht="56.25" x14ac:dyDescent="0.25">
      <c r="A39" s="5" t="s">
        <v>56</v>
      </c>
      <c r="B39" s="13" t="s">
        <v>18</v>
      </c>
      <c r="C39" s="1">
        <f t="shared" si="0"/>
        <v>1544374</v>
      </c>
      <c r="D39" s="4"/>
      <c r="E39" s="4"/>
      <c r="F39" s="4">
        <v>1544374</v>
      </c>
    </row>
    <row r="40" spans="1:6" ht="37.5" x14ac:dyDescent="0.25">
      <c r="A40" s="5" t="s">
        <v>57</v>
      </c>
      <c r="B40" s="13" t="s">
        <v>71</v>
      </c>
      <c r="C40" s="1">
        <f t="shared" si="0"/>
        <v>910295</v>
      </c>
      <c r="D40" s="4"/>
      <c r="E40" s="4"/>
      <c r="F40" s="4">
        <f>500000+571405-161110</f>
        <v>910295</v>
      </c>
    </row>
    <row r="41" spans="1:6" ht="37.5" x14ac:dyDescent="0.25">
      <c r="A41" s="5" t="s">
        <v>58</v>
      </c>
      <c r="B41" s="13" t="s">
        <v>29</v>
      </c>
      <c r="C41" s="1">
        <f t="shared" si="0"/>
        <v>687706.14</v>
      </c>
      <c r="D41" s="3">
        <v>687706.14</v>
      </c>
      <c r="E41" s="4"/>
      <c r="F41" s="4"/>
    </row>
    <row r="42" spans="1:6" ht="56.25" x14ac:dyDescent="0.25">
      <c r="A42" s="5" t="s">
        <v>59</v>
      </c>
      <c r="B42" s="42" t="s">
        <v>86</v>
      </c>
      <c r="C42" s="1">
        <f t="shared" ref="C42" si="1">SUM(D42:F42)</f>
        <v>451440</v>
      </c>
      <c r="D42" s="3"/>
      <c r="E42" s="4">
        <v>198000</v>
      </c>
      <c r="F42" s="4">
        <v>253440</v>
      </c>
    </row>
    <row r="43" spans="1:6" ht="75" x14ac:dyDescent="0.25">
      <c r="A43" s="5" t="s">
        <v>72</v>
      </c>
      <c r="B43" s="13" t="s">
        <v>89</v>
      </c>
      <c r="C43" s="1">
        <f t="shared" ref="C43:C44" si="2">SUM(D43:F43)</f>
        <v>1479142</v>
      </c>
      <c r="D43" s="3"/>
      <c r="E43" s="4">
        <v>501150</v>
      </c>
      <c r="F43" s="4">
        <v>977992</v>
      </c>
    </row>
    <row r="44" spans="1:6" ht="56.25" x14ac:dyDescent="0.25">
      <c r="A44" s="5" t="s">
        <v>73</v>
      </c>
      <c r="B44" s="12" t="s">
        <v>90</v>
      </c>
      <c r="C44" s="1">
        <f t="shared" si="2"/>
        <v>122000</v>
      </c>
      <c r="D44" s="4"/>
      <c r="E44" s="4">
        <v>122000</v>
      </c>
      <c r="F44" s="4"/>
    </row>
    <row r="45" spans="1:6" ht="56.25" x14ac:dyDescent="0.25">
      <c r="A45" s="5" t="s">
        <v>75</v>
      </c>
      <c r="B45" s="12" t="s">
        <v>77</v>
      </c>
      <c r="C45" s="1">
        <f t="shared" ref="C45:C46" si="3">SUM(D45:F45)</f>
        <v>27473</v>
      </c>
      <c r="D45" s="4"/>
      <c r="E45" s="4">
        <v>27473</v>
      </c>
      <c r="F45" s="4"/>
    </row>
    <row r="46" spans="1:6" ht="30" customHeight="1" x14ac:dyDescent="0.25">
      <c r="A46" s="5" t="s">
        <v>76</v>
      </c>
      <c r="B46" s="22" t="s">
        <v>79</v>
      </c>
      <c r="C46" s="1">
        <f t="shared" si="3"/>
        <v>1858433</v>
      </c>
      <c r="D46" s="4"/>
      <c r="E46" s="4">
        <f>1574400+284033</f>
        <v>1858433</v>
      </c>
      <c r="F46" s="4"/>
    </row>
    <row r="47" spans="1:6" ht="41.25" customHeight="1" x14ac:dyDescent="0.25">
      <c r="A47" s="5" t="s">
        <v>78</v>
      </c>
      <c r="B47" s="14" t="s">
        <v>80</v>
      </c>
      <c r="C47" s="1">
        <f t="shared" ref="C47" si="4">SUM(D47:F47)</f>
        <v>150000</v>
      </c>
      <c r="D47" s="4"/>
      <c r="E47" s="4">
        <v>150000</v>
      </c>
      <c r="F47" s="4"/>
    </row>
    <row r="48" spans="1:6" ht="41.25" customHeight="1" x14ac:dyDescent="0.25">
      <c r="A48" s="5" t="s">
        <v>95</v>
      </c>
      <c r="B48" s="14" t="s">
        <v>97</v>
      </c>
      <c r="C48" s="1">
        <f t="shared" ref="C48" si="5">SUM(D48:F48)</f>
        <v>284593.8</v>
      </c>
      <c r="D48" s="4"/>
      <c r="E48" s="4"/>
      <c r="F48" s="4">
        <v>284593.8</v>
      </c>
    </row>
    <row r="49" spans="1:6" ht="41.1" customHeight="1" x14ac:dyDescent="0.25">
      <c r="A49" s="23"/>
      <c r="B49" s="24" t="s">
        <v>96</v>
      </c>
      <c r="C49" s="25">
        <f>SUM(C14:C48)</f>
        <v>205031015.28999999</v>
      </c>
      <c r="D49" s="25">
        <f>SUM(D14:D48)</f>
        <v>15200694.290000001</v>
      </c>
      <c r="E49" s="25">
        <f>SUM(E14:E48)</f>
        <v>71613126</v>
      </c>
      <c r="F49" s="25">
        <f>SUM(F14:F48)</f>
        <v>118217195</v>
      </c>
    </row>
    <row r="50" spans="1:6" ht="18.75" hidden="1" customHeight="1" outlineLevel="1" x14ac:dyDescent="0.25">
      <c r="A50" s="23"/>
      <c r="B50" s="26"/>
      <c r="C50" s="27">
        <v>203978999.28999999</v>
      </c>
      <c r="D50" s="27">
        <v>15200694.289999999</v>
      </c>
      <c r="E50" s="27">
        <v>124638927</v>
      </c>
      <c r="F50" s="27">
        <v>64139678</v>
      </c>
    </row>
    <row r="51" spans="1:6" ht="18.75" hidden="1" customHeight="1" outlineLevel="1" x14ac:dyDescent="0.25">
      <c r="A51" s="23"/>
      <c r="B51" s="26"/>
      <c r="C51" s="27">
        <f>C49-C50</f>
        <v>1052016</v>
      </c>
      <c r="D51" s="27">
        <f>D49-D50</f>
        <v>0</v>
      </c>
      <c r="E51" s="27">
        <f>E49-E50</f>
        <v>-53025801</v>
      </c>
      <c r="F51" s="27">
        <f>F49-F50</f>
        <v>54077517</v>
      </c>
    </row>
    <row r="52" spans="1:6" s="20" customFormat="1" ht="18.75" collapsed="1" x14ac:dyDescent="0.25">
      <c r="A52" s="8" t="s">
        <v>60</v>
      </c>
      <c r="B52" s="48" t="s">
        <v>65</v>
      </c>
      <c r="C52" s="49"/>
      <c r="D52" s="49"/>
      <c r="E52" s="49"/>
      <c r="F52" s="50"/>
    </row>
    <row r="53" spans="1:6" s="20" customFormat="1" ht="264" customHeight="1" x14ac:dyDescent="0.25">
      <c r="A53" s="15" t="s">
        <v>61</v>
      </c>
      <c r="B53" s="45" t="s">
        <v>94</v>
      </c>
      <c r="C53" s="2">
        <f>SUM(D53:F53)</f>
        <v>4474322</v>
      </c>
      <c r="D53" s="2">
        <v>1298448</v>
      </c>
      <c r="E53" s="2">
        <v>1397291</v>
      </c>
      <c r="F53" s="2">
        <f>1778583</f>
        <v>1778583</v>
      </c>
    </row>
    <row r="54" spans="1:6" ht="37.5" x14ac:dyDescent="0.25">
      <c r="A54" s="44" t="s">
        <v>62</v>
      </c>
      <c r="B54" s="10" t="s">
        <v>7</v>
      </c>
      <c r="C54" s="43">
        <f>SUM(D54:F54)</f>
        <v>138648</v>
      </c>
      <c r="D54" s="43"/>
      <c r="E54" s="43"/>
      <c r="F54" s="43">
        <v>138648</v>
      </c>
    </row>
    <row r="55" spans="1:6" ht="56.25" x14ac:dyDescent="0.25">
      <c r="A55" s="15" t="s">
        <v>63</v>
      </c>
      <c r="B55" s="7" t="s">
        <v>8</v>
      </c>
      <c r="C55" s="2">
        <f>SUM(D55:F55)</f>
        <v>182820</v>
      </c>
      <c r="D55" s="2"/>
      <c r="E55" s="2"/>
      <c r="F55" s="2">
        <v>182820</v>
      </c>
    </row>
    <row r="56" spans="1:6" ht="37.5" x14ac:dyDescent="0.25">
      <c r="A56" s="28"/>
      <c r="B56" s="29" t="s">
        <v>67</v>
      </c>
      <c r="C56" s="25">
        <f>SUM(C53:C55)</f>
        <v>4795790</v>
      </c>
      <c r="D56" s="25">
        <f>SUM(D53:D55)</f>
        <v>1298448</v>
      </c>
      <c r="E56" s="25">
        <f>SUM(E53:E55)</f>
        <v>1397291</v>
      </c>
      <c r="F56" s="25">
        <f>SUM(F53:F55)</f>
        <v>2100051</v>
      </c>
    </row>
    <row r="57" spans="1:6" ht="18.75" hidden="1" customHeight="1" outlineLevel="1" x14ac:dyDescent="0.25">
      <c r="A57" s="28"/>
      <c r="B57" s="29"/>
      <c r="C57" s="25">
        <f>SUM(D57:F57)</f>
        <v>5847806</v>
      </c>
      <c r="D57" s="25">
        <v>1298448</v>
      </c>
      <c r="E57" s="25">
        <v>2620775</v>
      </c>
      <c r="F57" s="25">
        <v>1928583</v>
      </c>
    </row>
    <row r="58" spans="1:6" ht="18.75" hidden="1" outlineLevel="1" x14ac:dyDescent="0.25">
      <c r="A58" s="28"/>
      <c r="B58" s="29"/>
      <c r="C58" s="25">
        <f>C56-C57</f>
        <v>-1052016</v>
      </c>
      <c r="D58" s="25">
        <f>D56-D57</f>
        <v>0</v>
      </c>
      <c r="E58" s="25">
        <f>E56-E57</f>
        <v>-1223484</v>
      </c>
      <c r="F58" s="25">
        <f>F56-F57</f>
        <v>171468</v>
      </c>
    </row>
    <row r="59" spans="1:6" ht="39.950000000000003" customHeight="1" collapsed="1" x14ac:dyDescent="0.25">
      <c r="A59" s="15" t="s">
        <v>64</v>
      </c>
      <c r="B59" s="24" t="s">
        <v>70</v>
      </c>
      <c r="C59" s="25">
        <f>C56+C49</f>
        <v>209826805.28999999</v>
      </c>
      <c r="D59" s="25">
        <f>D56+D49</f>
        <v>16499142.290000001</v>
      </c>
      <c r="E59" s="25">
        <f>E56+E49</f>
        <v>73010417</v>
      </c>
      <c r="F59" s="25">
        <f>F56+F49</f>
        <v>120317246</v>
      </c>
    </row>
    <row r="60" spans="1:6" ht="30" customHeight="1" x14ac:dyDescent="0.25">
      <c r="A60" s="15" t="s">
        <v>69</v>
      </c>
      <c r="B60" s="30" t="s">
        <v>9</v>
      </c>
      <c r="C60" s="31">
        <f>C59</f>
        <v>209826805.28999999</v>
      </c>
      <c r="D60" s="31">
        <f t="shared" ref="D60:F60" si="6">D59</f>
        <v>16499142.290000001</v>
      </c>
      <c r="E60" s="31">
        <f t="shared" si="6"/>
        <v>73010417</v>
      </c>
      <c r="F60" s="31">
        <f t="shared" si="6"/>
        <v>120317246</v>
      </c>
    </row>
    <row r="61" spans="1:6" ht="15.75" hidden="1" outlineLevel="1" x14ac:dyDescent="0.25">
      <c r="A61" s="32"/>
      <c r="C61" s="33">
        <f>SUM(D59:F59)</f>
        <v>209826805.29000002</v>
      </c>
      <c r="D61" s="33"/>
      <c r="E61" s="33"/>
      <c r="F61" s="33"/>
    </row>
    <row r="62" spans="1:6" hidden="1" outlineLevel="1" x14ac:dyDescent="0.25">
      <c r="A62" s="32"/>
      <c r="C62" s="21">
        <f>C60-C61</f>
        <v>0</v>
      </c>
    </row>
    <row r="63" spans="1:6" ht="18.75" hidden="1" outlineLevel="1" x14ac:dyDescent="0.3">
      <c r="A63" s="34"/>
      <c r="B63" s="35"/>
      <c r="C63" s="36">
        <f>SUM(D63:F63)</f>
        <v>209826805.28999999</v>
      </c>
      <c r="D63" s="37">
        <v>16499142.289999999</v>
      </c>
      <c r="E63" s="37">
        <v>127259702</v>
      </c>
      <c r="F63" s="37">
        <v>66067961</v>
      </c>
    </row>
    <row r="64" spans="1:6" ht="15.75" hidden="1" outlineLevel="1" x14ac:dyDescent="0.25">
      <c r="A64" s="34"/>
      <c r="B64" s="35"/>
      <c r="C64" s="38">
        <f>C60-C63</f>
        <v>0</v>
      </c>
      <c r="D64" s="38">
        <f>D60-D63</f>
        <v>0</v>
      </c>
      <c r="E64" s="38">
        <f>E60-E63</f>
        <v>-54249285</v>
      </c>
      <c r="F64" s="38">
        <f>F60-F63</f>
        <v>54249285</v>
      </c>
    </row>
    <row r="65" spans="1:6" hidden="1" outlineLevel="1" collapsed="1" x14ac:dyDescent="0.25">
      <c r="A65" s="32"/>
      <c r="C65" s="21">
        <f>209826805.29</f>
        <v>209826805.28999999</v>
      </c>
    </row>
    <row r="66" spans="1:6" hidden="1" outlineLevel="1" x14ac:dyDescent="0.25">
      <c r="A66" s="32"/>
      <c r="C66" s="21">
        <f>C65-C60</f>
        <v>0</v>
      </c>
    </row>
    <row r="67" spans="1:6" ht="28.5" customHeight="1" collapsed="1" x14ac:dyDescent="0.25">
      <c r="A67" s="32"/>
    </row>
    <row r="68" spans="1:6" s="39" customFormat="1" ht="28.5" customHeight="1" x14ac:dyDescent="0.3">
      <c r="A68" s="17" t="s">
        <v>10</v>
      </c>
      <c r="F68" s="40" t="s">
        <v>11</v>
      </c>
    </row>
  </sheetData>
  <mergeCells count="9">
    <mergeCell ref="B52:F52"/>
    <mergeCell ref="A7:F7"/>
    <mergeCell ref="A8:F8"/>
    <mergeCell ref="A9:F9"/>
    <mergeCell ref="A11:A12"/>
    <mergeCell ref="B11:B12"/>
    <mergeCell ref="C11:C12"/>
    <mergeCell ref="D11:F11"/>
    <mergeCell ref="B13:F13"/>
  </mergeCells>
  <pageMargins left="0.78740157480314965" right="0.78740157480314965" top="1.1811023622047245" bottom="0.39370078740157483" header="0.98425196850393704" footer="0"/>
  <pageSetup paperSize="9" scale="78" fitToHeight="6" orientation="landscape" r:id="rId1"/>
  <headerFooter differentFirst="1">
    <oddHeader>&amp;R&amp;"Times New Roman,обычный"&amp;14Продовження додатку</oddHeader>
  </headerFooter>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User</cp:lastModifiedBy>
  <cp:lastPrinted>2024-01-16T07:24:45Z</cp:lastPrinted>
  <dcterms:created xsi:type="dcterms:W3CDTF">2021-11-17T11:42:24Z</dcterms:created>
  <dcterms:modified xsi:type="dcterms:W3CDTF">2024-01-16T07:26:53Z</dcterms:modified>
</cp:coreProperties>
</file>