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bookViews>
  <sheets>
    <sheet name="Додаток до Програми" sheetId="5" r:id="rId1"/>
  </sheets>
  <definedNames>
    <definedName name="_GoBack" localSheetId="0">'Додаток до Програми'!#REF!</definedName>
    <definedName name="_xlnm.Print_Titles" localSheetId="0">'Додаток до Програми'!$11:$13</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5" l="1"/>
  <c r="F24" i="5"/>
  <c r="F53" i="5" l="1"/>
  <c r="E34" i="5"/>
  <c r="F31" i="5"/>
  <c r="F15" i="5"/>
  <c r="E15" i="5" l="1"/>
  <c r="F32" i="5" l="1"/>
  <c r="C63" i="5"/>
  <c r="C57" i="5"/>
  <c r="F28" i="5"/>
  <c r="F30" i="5" l="1"/>
  <c r="C65" i="5" l="1"/>
  <c r="E47" i="5" l="1"/>
  <c r="C47" i="5" l="1"/>
  <c r="D49" i="5" l="1"/>
  <c r="D51" i="5" s="1"/>
  <c r="C48" i="5" l="1"/>
  <c r="C45" i="5" l="1"/>
  <c r="E49" i="5"/>
  <c r="E51" i="5" l="1"/>
  <c r="C46" i="5"/>
  <c r="C15" i="5" l="1"/>
  <c r="C16" i="5"/>
  <c r="C17" i="5"/>
  <c r="C43" i="5" l="1"/>
  <c r="C44" i="5" l="1"/>
  <c r="F56" i="5" l="1"/>
  <c r="F58" i="5" s="1"/>
  <c r="E56" i="5"/>
  <c r="E58" i="5" s="1"/>
  <c r="D56" i="5"/>
  <c r="D58" i="5" s="1"/>
  <c r="C55" i="5"/>
  <c r="C54" i="5"/>
  <c r="C53" i="5"/>
  <c r="C56" i="5" l="1"/>
  <c r="C58" i="5" s="1"/>
  <c r="E59" i="5"/>
  <c r="E60" i="5" s="1"/>
  <c r="E64" i="5" s="1"/>
  <c r="D59" i="5"/>
  <c r="C42" i="5"/>
  <c r="D60" i="5" l="1"/>
  <c r="D64" i="5" s="1"/>
  <c r="F49" i="5"/>
  <c r="F51" i="5" l="1"/>
  <c r="F59" i="5"/>
  <c r="C41" i="5"/>
  <c r="C40" i="5"/>
  <c r="C39" i="5"/>
  <c r="C38" i="5"/>
  <c r="C37" i="5"/>
  <c r="C36" i="5"/>
  <c r="C35" i="5"/>
  <c r="C34" i="5"/>
  <c r="C33" i="5"/>
  <c r="C31" i="5"/>
  <c r="C30" i="5"/>
  <c r="C29" i="5"/>
  <c r="C28" i="5"/>
  <c r="C27" i="5"/>
  <c r="C26" i="5"/>
  <c r="C25" i="5"/>
  <c r="C24" i="5"/>
  <c r="C23" i="5"/>
  <c r="C22" i="5"/>
  <c r="C21" i="5"/>
  <c r="C20" i="5"/>
  <c r="C19" i="5"/>
  <c r="C18" i="5"/>
  <c r="F60" i="5" l="1"/>
  <c r="F64" i="5" s="1"/>
  <c r="C61" i="5"/>
  <c r="C32" i="5" l="1"/>
  <c r="C49" i="5" s="1"/>
  <c r="C51" i="5" l="1"/>
  <c r="C59" i="5"/>
  <c r="C60" i="5" s="1"/>
  <c r="C64" i="5" s="1"/>
  <c r="C62" i="5" l="1"/>
  <c r="C66" i="5"/>
</calcChain>
</file>

<file path=xl/sharedStrings.xml><?xml version="1.0" encoding="utf-8"?>
<sst xmlns="http://schemas.openxmlformats.org/spreadsheetml/2006/main" count="98" uniqueCount="96">
  <si>
    <t>до Програми утримання кладовищ</t>
  </si>
  <si>
    <t>КП «СКРП» на 2022-2024 роки</t>
  </si>
  <si>
    <t>Фінансове забезпечення</t>
  </si>
  <si>
    <t>та забезпечення діяльності КП «СКРП» на 2022-2024 роки</t>
  </si>
  <si>
    <t>№</t>
  </si>
  <si>
    <t>Заходи програми</t>
  </si>
  <si>
    <t>Виконання заходів, пов’язаних з прибиранням снігу на об’єктах благоустрою в межах міста Кременчука.</t>
  </si>
  <si>
    <t>Розроблення документації із землеустрою для експлуатації та обслуговування кладовищ.</t>
  </si>
  <si>
    <t>Незалежна оцінка на право постійного користування земельними ділянками, виділеними під кладовища, для ведення господарської діяльності.</t>
  </si>
  <si>
    <t>Кошти бюджету Кременчуцької міської територіальної громади:</t>
  </si>
  <si>
    <t xml:space="preserve">Директор КП «СКРП» </t>
  </si>
  <si>
    <t>Віталій СТЕФАНЕНКО</t>
  </si>
  <si>
    <t>Придбання засобів індивідуального захисту для працівників підприємства для забезпечення заходів протидії розповсюдження короновірусної хвороби COVID-19.</t>
  </si>
  <si>
    <t>Закупівля мішків для тіл (останків) загиблих (мішки з ручками) для створення стратегічного запасу.</t>
  </si>
  <si>
    <t>Виплата додаткової заробітної плати для заохочення працівників, що приймали участь у ліквідації наслідків ракетного удару по ТЦ «Амстор».</t>
  </si>
  <si>
    <t>Виплата заробітної плати працівникам.</t>
  </si>
  <si>
    <r>
      <t>Підготовка підприємства до опалювального сезону та заходи з енергозбереження (</t>
    </r>
    <r>
      <rPr>
        <sz val="14"/>
        <rFont val="Times New Roman"/>
        <family val="1"/>
        <charset val="204"/>
      </rPr>
      <t>поточний ремонт та заміна окремих віконних блоків).</t>
    </r>
  </si>
  <si>
    <t>Внески до статутного капіталу на реконструкцію частини міського кладовища з улаштуванням зони поховань сектора «Б» за адресою: м. Кременчук, вул. Свіштовська.</t>
  </si>
  <si>
    <t>Внески до статутного капіталу на оплату робіт з благоустрою кладовища по вул. Свіштовській  (капітальний ремонт та облаштування майданчиків для збору сміття).</t>
  </si>
  <si>
    <t>Внески до статутного капіталу на реконструкцію частини міського кладовища з улаштуванням зони поховань сектора «В» за адресою: м. Кременчук, вул. Свіштовська.</t>
  </si>
  <si>
    <t>Внески до статутного капіталу на реконструкцію будівель громадських туалетів на міських кладовищах.</t>
  </si>
  <si>
    <t>Внески до статутного капіталу на капітальний ремонт огорожі на Ревівському кладовищі.</t>
  </si>
  <si>
    <t>Внески до статутного капіталу на капітальний ремонт мережі водопостачання на кладовищі по вул. Свіштовській.</t>
  </si>
  <si>
    <t>Внески до статутного капіталу на реконструкцію частини міського кладовища з улаштуванням зони поховань сектора «Г» за адресою: м. Кременчук, вул. Свіштовська.</t>
  </si>
  <si>
    <t>Внески до статутного капіталу на капітальний ремонт огорож на міських кладовищах.</t>
  </si>
  <si>
    <t>Внески до статутного капіталу на розробку проєкту будівництва об’їзної дороги для облаштування другого в’їзду до кладовища по вул. Свіштовській.</t>
  </si>
  <si>
    <t>Внески до статутного капіталу на будівництво об’їзної дороги для облаштування другого в’їзду до кладовища по вул. Свіштовській.</t>
  </si>
  <si>
    <t>В тому числі по роках, грн</t>
  </si>
  <si>
    <t>Програми утримання кладовищ Кременчуцької міської територіальної громади</t>
  </si>
  <si>
    <t>Виплата додаткової заробітної плати з нарахуваннями для заохочення працівників підприємства.</t>
  </si>
  <si>
    <t>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</si>
  <si>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</si>
  <si>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</si>
  <si>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</si>
  <si>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</si>
  <si>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</si>
  <si>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</si>
  <si>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</si>
  <si>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</si>
  <si>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</si>
  <si>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</si>
  <si>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</si>
  <si>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</si>
  <si>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</si>
  <si>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</si>
  <si>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</si>
  <si>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</si>
  <si>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</si>
  <si>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</si>
  <si>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</si>
  <si>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</si>
  <si>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</si>
  <si>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</si>
  <si>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</si>
  <si>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</si>
  <si>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</si>
  <si>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</si>
  <si>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</si>
  <si>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</si>
  <si>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</si>
  <si>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2.</t>
  </si>
  <si>
    <t>2.1.</t>
  </si>
  <si>
    <t>2.2.</t>
  </si>
  <si>
    <t>2.3.</t>
  </si>
  <si>
    <t>3.</t>
  </si>
  <si>
    <t>Всього фінансове забезпечення утримання міських кладовищ м. Кременчука та забезпечення діяльності КП «СКРП»:</t>
  </si>
  <si>
    <t>Фінансове забезпечення утримання кладовищ Потоківського старостинського округу.</t>
  </si>
  <si>
    <t>Фінансове забезпечення утримання міських кладовищ м. Кременчука та забезпечення діяльності КП «СКРП».</t>
  </si>
  <si>
    <t>Всього фінансове забезпечення утримання кладовищ Потоківського старостинського округу:</t>
  </si>
  <si>
    <t>Додаток</t>
  </si>
  <si>
    <t>4.</t>
  </si>
  <si>
    <t>РАЗОМ фінансове забезпечення Програми утримання кладовищ Кременчуцької міської територіальної громади.</t>
  </si>
  <si>
    <t>Внески до статутного капіталу на капітальний ремонт покрівлі будівлі патанатомії за адресою: вул. Лікаря Богаєвського, 60/1, м. Кременчук.</t>
  </si>
  <si>
    <t>1.30.</t>
  </si>
  <si>
    <t>1.31.</t>
  </si>
  <si>
    <t>Витрати за Програмою, грн</t>
  </si>
  <si>
    <t>1.32.</t>
  </si>
  <si>
    <t>1.33.</t>
  </si>
  <si>
    <t>Внески до статутного капіталу на придбання кущоріза у комплекті з косильною головкою для виконання робіт з благоустрою на міських кладовищах.</t>
  </si>
  <si>
    <t>1.34.</t>
  </si>
  <si>
    <t>Виплата заробітної плати з нарахуваннями  працівникам підприємства.</t>
  </si>
  <si>
    <t>Внески до статутного капіталу на придбання спускового механізму для опускання труни до поховальної ями (сингуматора).</t>
  </si>
  <si>
    <t>Внески до статутного капіталу на оплату робіт з благоустрою Новоміського кладовища (реконструкція покриття майданчика для панахиди з укладанням тротуарної плитки).</t>
  </si>
  <si>
    <t>Внески до статутного капіталу на придбання екскаватора для навантаження та прибирання сміття, снігу – екскаватор-навантажувач (телескоп) з грейферним ковшем ELEX 81B (або аналог) – 2 одиниці.</t>
  </si>
  <si>
    <t>Внески до статутного капіталу на придбання причепа тракторного двовісного самоскидного 2ТСП-8 (або аналогу) на трактор колісний Foton 504.</t>
  </si>
  <si>
    <t>Внески до статутного капіталу на придбання самоскида АТВ-4/2 на базі шасі DAYUN CGC1140 (або аналогу) для вивезення сміття з кладовищ – 2 одиниці.</t>
  </si>
  <si>
    <t>Внески до статутного капіталу на придбання автотранспортного засобу для перевезення тіл померлих  – автомобіль на базі мікроавтобуса Renault Master (або аналог) – 3 одиниці.</t>
  </si>
  <si>
    <t>Внески до статутного капіталу на придбання гідравлічного поворотного відвалу на самоскид АТВ-4/2 на базі шасі DAYUN CGC1140 (або аналогу) – 2 одиниці.</t>
  </si>
  <si>
    <t>Послуги з благоустрою Кременчуцької міської територіальної громади (поточний ремонт Меморіального сектору почесних поховань учасників бойових дій на  кладовищі по вул. Свіштовській).</t>
  </si>
  <si>
    <t>Внески до статутного капіталу на капітальний ремонт покрівлі виробничого корпусу КП «СКРП».</t>
  </si>
  <si>
    <t>Внески до статутного капіталу на виконання робіт з благоустрою Меморіального сектору почесних поховань захисників та захисниць України на кладовищі по вул. Свіштовській (облаштування місць поховань з укладанням тротуарної плитки).</t>
  </si>
  <si>
    <t>Внески до статутного капіталу на придбання косарки-подрібнювача STARK KDS 125 (або аналогу) для виконання робіт з благоустрою на міських кладовищах.</t>
  </si>
  <si>
    <r>
      <t xml:space="preserve">Утримання міських кладовищ м. Кременчука в належному </t>
    </r>
    <r>
      <rPr>
        <sz val="14"/>
        <color rgb="FF000000"/>
        <rFont val="Times New Roman"/>
        <family val="1"/>
        <charset val="204"/>
      </rPr>
      <t>естетичному та санітарному</t>
    </r>
    <r>
      <rPr>
        <sz val="14"/>
        <color theme="1"/>
        <rFont val="Times New Roman"/>
        <family val="1"/>
        <charset val="204"/>
      </rPr>
      <t xml:space="preserve"> стані:
— прибирання доріг, алей, тротуарів, доріжок між секторами поховань, ритуальних майданчиків від сміття, листя та снігу, побілка бордюрів доріг, алей, тротуарів, доріжок між секторами поховань, ритуальних майданчиків; покіс трави в літній період; очищення урн від сміття на міських кладовищах; прибирання громадських туалетів на кладовищах; навантаження та вивезення сміття з території кладовищ вантажними автомобілями тощо;
– утримання у належному естетичному та санітарному стані могил героїв Радянського Союзу, Воїнів-інтернаціоналістів, могил Почесних громадян, надгробків та пам’ятників, об’єктів історії – разом 52 одиниці; утримання в належному естетичному та санітарному стані братських могил та могил невідомих воїнів  разом – 19 одиниць; утримання в належному естетичному та санітарному стані секторів поховання осіб без певного місця проживання, одиноких громадян, знайдених трупів людей та місця поховання мертвонароджених (померлих) дітей, від поховання яких відмовилися рідні, Меморіального сектору почесних поховань захисників та захисниць України;
– послуги з утримання та поточного ремонту об’єктів благоустрою (видалення окремих засохлих та пошкоджених дерев і кущів на міських кладовищах).</t>
    </r>
  </si>
  <si>
    <t xml:space="preserve">Кременчуцької міської територіальної </t>
  </si>
  <si>
    <t xml:space="preserve">громади та забезпечення діяльності </t>
  </si>
  <si>
    <r>
      <t xml:space="preserve">Утримання кладовищ Потоківського старостинського округу в належному </t>
    </r>
    <r>
      <rPr>
        <sz val="14"/>
        <color rgb="FF000000"/>
        <rFont val="Times New Roman"/>
        <family val="1"/>
        <charset val="204"/>
      </rPr>
      <t>естетичному та санітарному</t>
    </r>
    <r>
      <rPr>
        <sz val="14"/>
        <color theme="1"/>
        <rFont val="Times New Roman"/>
        <family val="1"/>
        <charset val="204"/>
      </rPr>
      <t xml:space="preserve"> стані:
–  прибирання доріг, алей, тротуарів, доріжок між секторами поховань, ритуальних майданчиків від сміття, листя та снігу, побілка бордюрів доріг, алей, тротуарів, доріжок між секторами поховань, ритуальних майданчиків; покіс трави в літній період; очищення урн від сміття на міських кладовищах; прибирання громадських туалетів на кладовищах; навантаження та вивезення сміття з території кладовищ вантажними автомобілями  тощо;
– утримання у належному естетичному та санітарному стані Пам’ятного знаку жертвам Голодомору 1932-33 рр. на території кладовища в с. Потоки.
– послуги з утримання та поточного ремонту об’єктів благоустрою (видалення окремих засохлих та пошкоджених дерев і кущів на міських кладовищах).</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</si>
</sst>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b/>
      <sz val="14"/>
      <color theme="1"/>
      <name val="Times New Roman"/>
      <family val="1"/>
      <charset val="204"/>
    </font>
    <font>
      <sz val="10"/>
      <color theme="1"/>
      <name val="Times New Roman"/>
      <family val="1"/>
      <charset val="204"/>
    </font>
    <font>
      <b/>
      <sz val="14"/>
      <color rgb="FF000000"/>
      <name val="Times New Roman"/>
      <family val="1"/>
      <charset val="204"/>
    </font>
    <font>
      <sz val="14"/>
      <color rgb="FF000000"/>
      <name val="Times New Roman"/>
      <family val="1"/>
      <charset val="204"/>
    </font>
    <font>
      <sz val="14"/>
      <color theme="1"/>
      <name val="Times New Roman"/>
      <family val="1"/>
      <charset val="204"/>
    </font>
    <font>
      <b/>
      <sz val="5"/>
      <color theme="1"/>
      <name val="Times New Roman"/>
      <family val="1"/>
      <charset val="204"/>
    </font>
    <font>
      <sz val="14"/>
      <name val="Times New Roman"/>
      <family val="1"/>
      <charset val="204"/>
    </font>
    <font>
      <sz val="12"/>
      <color theme="1"/>
      <name val="Times New Roman"/>
      <family val="1"/>
      <charset val="204"/>
    </font>
    <font>
      <b/>
      <sz val="12"/>
      <color theme="1"/>
      <name val="Calibri"/>
      <family val="2"/>
      <charset val="204"/>
      <scheme val="minor"/>
    </font>
    <font>
      <b/>
      <sz val="14"/>
      <color theme="1"/>
      <name val="Calibri"/>
      <family val="2"/>
      <charset val="204"/>
      <scheme val="minor"/>
    </font>
    <font>
      <sz val="14"/>
      <color theme="1"/>
      <name val="Calibri"/>
      <family val="2"/>
      <charset val="20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0">
    <xf numFmtId="0" fontId="0" fillId="0" borderId="0" xfId="0"/>
    <xf numFmtId="4" fontId="3" fillId="0" borderId="1"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 fontId="4" fillId="0" borderId="1" xfId="0" applyNumberFormat="1" applyFont="1" applyFill="1" applyBorder="1" applyAlignment="1">
      <alignment horizontal="center" vertical="center" wrapText="1"/>
    </xf>
    <xf numFmtId="0" fontId="4" fillId="0" borderId="4" xfId="0" applyFont="1" applyFill="1" applyBorder="1" applyAlignment="1">
      <alignment horizontal="justify" vertical="center" wrapText="1"/>
    </xf>
    <xf numFmtId="0" fontId="3" fillId="0" borderId="1" xfId="0"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0" fillId="0" borderId="0" xfId="0" applyFill="1"/>
    <xf numFmtId="0" fontId="1" fillId="0" borderId="0" xfId="0" applyFont="1" applyFill="1" applyAlignment="1">
      <alignment horizontal="left"/>
    </xf>
    <xf numFmtId="0" fontId="1" fillId="0" borderId="0" xfId="0" applyFont="1" applyFill="1" applyAlignment="1">
      <alignment horizontal="center"/>
    </xf>
    <xf numFmtId="0" fontId="3" fillId="0" borderId="5" xfId="0" applyFont="1" applyFill="1" applyBorder="1" applyAlignment="1">
      <alignment horizontal="center" vertical="center" wrapText="1"/>
    </xf>
    <xf numFmtId="0" fontId="0" fillId="0" borderId="0" xfId="0" applyFill="1" applyAlignment="1">
      <alignment vertical="center"/>
    </xf>
    <xf numFmtId="4" fontId="0" fillId="0" borderId="0" xfId="0" applyNumberFormat="1" applyFill="1"/>
    <xf numFmtId="0" fontId="5" fillId="0" borderId="4" xfId="0" applyFont="1" applyFill="1" applyBorder="1" applyAlignment="1">
      <alignment vertical="center"/>
    </xf>
    <xf numFmtId="0" fontId="2" fillId="0" borderId="4" xfId="0" applyFont="1" applyFill="1" applyBorder="1" applyAlignment="1">
      <alignment vertical="top" wrapText="1"/>
    </xf>
    <xf numFmtId="0" fontId="1" fillId="0" borderId="4" xfId="0" applyFont="1" applyFill="1" applyBorder="1" applyAlignment="1">
      <alignment horizontal="justify" vertical="center" wrapText="1"/>
    </xf>
    <xf numFmtId="4" fontId="1" fillId="0" borderId="4" xfId="0" applyNumberFormat="1" applyFont="1" applyFill="1" applyBorder="1" applyAlignment="1">
      <alignment horizontal="center" vertical="center" wrapText="1"/>
    </xf>
    <xf numFmtId="0" fontId="1" fillId="0" borderId="6" xfId="0" applyFont="1" applyFill="1" applyBorder="1" applyAlignment="1">
      <alignment horizontal="justify" vertical="center" wrapText="1"/>
    </xf>
    <xf numFmtId="4" fontId="1" fillId="0" borderId="2" xfId="0" applyNumberFormat="1" applyFont="1" applyFill="1" applyBorder="1" applyAlignment="1">
      <alignment horizontal="center" vertical="center" wrapText="1"/>
    </xf>
    <xf numFmtId="0" fontId="2" fillId="0" borderId="4" xfId="0" applyFont="1" applyFill="1" applyBorder="1" applyAlignment="1">
      <alignment vertical="center" wrapText="1"/>
    </xf>
    <xf numFmtId="0" fontId="1" fillId="0" borderId="4" xfId="0" applyFont="1" applyFill="1" applyBorder="1" applyAlignment="1">
      <alignment vertical="center" wrapText="1"/>
    </xf>
    <xf numFmtId="0" fontId="1" fillId="0" borderId="1" xfId="0" applyFont="1" applyFill="1" applyBorder="1" applyAlignment="1">
      <alignment vertical="center" wrapText="1"/>
    </xf>
    <xf numFmtId="4" fontId="1" fillId="0" borderId="1" xfId="0" applyNumberFormat="1" applyFont="1" applyFill="1" applyBorder="1" applyAlignment="1">
      <alignment horizontal="center" vertical="center" wrapText="1"/>
    </xf>
    <xf numFmtId="0" fontId="6" fillId="0" borderId="0" xfId="0" applyFont="1" applyFill="1" applyAlignment="1">
      <alignment horizontal="justify"/>
    </xf>
    <xf numFmtId="4" fontId="8" fillId="0" borderId="0" xfId="0" applyNumberFormat="1" applyFont="1" applyFill="1" applyAlignment="1">
      <alignment horizontal="center"/>
    </xf>
    <xf numFmtId="0" fontId="6" fillId="0" borderId="4" xfId="0" applyFont="1" applyFill="1" applyBorder="1" applyAlignment="1">
      <alignment horizontal="justify"/>
    </xf>
    <xf numFmtId="0" fontId="0" fillId="0" borderId="4" xfId="0" applyFill="1" applyBorder="1"/>
    <xf numFmtId="4" fontId="10" fillId="0" borderId="4" xfId="0" applyNumberFormat="1" applyFont="1" applyFill="1" applyBorder="1"/>
    <xf numFmtId="0" fontId="10" fillId="0" borderId="4" xfId="0" applyFont="1" applyFill="1" applyBorder="1"/>
    <xf numFmtId="4" fontId="9" fillId="0" borderId="4" xfId="0" applyNumberFormat="1" applyFont="1" applyFill="1" applyBorder="1"/>
    <xf numFmtId="0" fontId="11" fillId="0" borderId="0" xfId="0" applyFont="1" applyFill="1"/>
    <xf numFmtId="0" fontId="1" fillId="0" borderId="0" xfId="0" applyFont="1" applyFill="1" applyAlignment="1">
      <alignment horizontal="right"/>
    </xf>
    <xf numFmtId="0" fontId="7" fillId="0" borderId="4" xfId="0" applyFont="1" applyBorder="1" applyAlignment="1">
      <alignment horizontal="justify" vertical="center" wrapText="1"/>
    </xf>
    <xf numFmtId="0" fontId="4" fillId="0" borderId="4" xfId="0" applyFont="1" applyBorder="1" applyAlignment="1">
      <alignment horizontal="justify" vertical="center" wrapText="1"/>
    </xf>
    <xf numFmtId="4"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5" fillId="0" borderId="3" xfId="0" applyFont="1" applyFill="1" applyBorder="1" applyAlignment="1">
      <alignment horizontal="justify" vertical="center" wrapText="1"/>
    </xf>
    <xf numFmtId="4" fontId="3" fillId="0" borderId="4" xfId="0"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0" xfId="0" applyFont="1" applyFill="1" applyAlignment="1">
      <alignment horizontal="center"/>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8"/>
  <sheetViews>
    <sheetView tabSelected="1" view="pageBreakPreview" zoomScale="85" zoomScaleNormal="100" zoomScaleSheetLayoutView="85" workbookViewId="0">
      <selection activeCell="H2" sqref="H2"/>
    </sheetView>
  </sheetViews>
  <sheetFormatPr defaultRowHeight="15" outlineLevelRow="1" outlineLevelCol="1" x14ac:dyDescent="0.25"/>
  <cols>
    <col min="1" max="1" width="7" style="17" customWidth="1"/>
    <col min="2" max="2" width="85.42578125" style="17" customWidth="1"/>
    <col min="3" max="3" width="17.7109375" style="17" customWidth="1"/>
    <col min="4" max="4" width="17.7109375" style="17" customWidth="1" outlineLevel="1"/>
    <col min="5" max="6" width="17.7109375" style="17" customWidth="1"/>
    <col min="7" max="16384" width="9.140625" style="17"/>
  </cols>
  <sheetData>
    <row r="1" spans="1:6" ht="18.75" x14ac:dyDescent="0.3">
      <c r="D1" s="18" t="s">
        <v>69</v>
      </c>
    </row>
    <row r="2" spans="1:6" ht="18.75" x14ac:dyDescent="0.3">
      <c r="D2" s="18" t="s">
        <v>0</v>
      </c>
    </row>
    <row r="3" spans="1:6" ht="18.75" x14ac:dyDescent="0.3">
      <c r="D3" s="18" t="s">
        <v>93</v>
      </c>
    </row>
    <row r="4" spans="1:6" ht="18.75" x14ac:dyDescent="0.3">
      <c r="D4" s="18" t="s">
        <v>94</v>
      </c>
    </row>
    <row r="5" spans="1:6" ht="18.75" x14ac:dyDescent="0.3">
      <c r="D5" s="18" t="s">
        <v>1</v>
      </c>
    </row>
    <row r="6" spans="1:6" ht="18.75" x14ac:dyDescent="0.3">
      <c r="A6" s="19"/>
    </row>
    <row r="7" spans="1:6" ht="18.75" x14ac:dyDescent="0.3">
      <c r="A7" s="52" t="s">
        <v>2</v>
      </c>
      <c r="B7" s="52"/>
      <c r="C7" s="52"/>
      <c r="D7" s="52"/>
      <c r="E7" s="52"/>
      <c r="F7" s="52"/>
    </row>
    <row r="8" spans="1:6" ht="18.75" x14ac:dyDescent="0.3">
      <c r="A8" s="52" t="s">
        <v>28</v>
      </c>
      <c r="B8" s="52"/>
      <c r="C8" s="52"/>
      <c r="D8" s="52"/>
      <c r="E8" s="52"/>
      <c r="F8" s="52"/>
    </row>
    <row r="9" spans="1:6" ht="18.75" x14ac:dyDescent="0.3">
      <c r="A9" s="52" t="s">
        <v>3</v>
      </c>
      <c r="B9" s="52"/>
      <c r="C9" s="52"/>
      <c r="D9" s="52"/>
      <c r="E9" s="52"/>
      <c r="F9" s="52"/>
    </row>
    <row r="10" spans="1:6" ht="9.75" customHeight="1" x14ac:dyDescent="0.3">
      <c r="A10" s="19"/>
    </row>
    <row r="11" spans="1:6" ht="18.75" x14ac:dyDescent="0.25">
      <c r="A11" s="53" t="s">
        <v>4</v>
      </c>
      <c r="B11" s="54" t="s">
        <v>5</v>
      </c>
      <c r="C11" s="55" t="s">
        <v>75</v>
      </c>
      <c r="D11" s="53" t="s">
        <v>27</v>
      </c>
      <c r="E11" s="53"/>
      <c r="F11" s="53"/>
    </row>
    <row r="12" spans="1:6" ht="18.75" x14ac:dyDescent="0.25">
      <c r="A12" s="53"/>
      <c r="B12" s="54"/>
      <c r="C12" s="56"/>
      <c r="D12" s="8">
        <v>2022</v>
      </c>
      <c r="E12" s="8">
        <v>2023</v>
      </c>
      <c r="F12" s="8">
        <v>2024</v>
      </c>
    </row>
    <row r="13" spans="1:6" ht="15.75" customHeight="1" x14ac:dyDescent="0.25">
      <c r="A13" s="16">
        <v>1</v>
      </c>
      <c r="B13" s="16">
        <v>2</v>
      </c>
      <c r="C13" s="16">
        <v>3</v>
      </c>
      <c r="D13" s="16">
        <v>4</v>
      </c>
      <c r="E13" s="16">
        <v>5</v>
      </c>
      <c r="F13" s="16">
        <v>6</v>
      </c>
    </row>
    <row r="14" spans="1:6" ht="18.75" x14ac:dyDescent="0.25">
      <c r="A14" s="20" t="s">
        <v>30</v>
      </c>
      <c r="B14" s="57" t="s">
        <v>67</v>
      </c>
      <c r="C14" s="58"/>
      <c r="D14" s="58"/>
      <c r="E14" s="58"/>
      <c r="F14" s="59"/>
    </row>
    <row r="15" spans="1:6" s="21" customFormat="1" ht="369.75" customHeight="1" x14ac:dyDescent="0.25">
      <c r="A15" s="15" t="s">
        <v>31</v>
      </c>
      <c r="B15" s="14" t="s">
        <v>92</v>
      </c>
      <c r="C15" s="48">
        <f>SUM(D15:F15)</f>
        <v>40784656</v>
      </c>
      <c r="D15" s="2">
        <v>9291081</v>
      </c>
      <c r="E15" s="2">
        <f>10818277+2810150-122000-27473-2810150+300000+99990</f>
        <v>11068794</v>
      </c>
      <c r="F15" s="2">
        <f>13637283+4377338+2810150-300000-99990</f>
        <v>20424781</v>
      </c>
    </row>
    <row r="16" spans="1:6" ht="37.5" x14ac:dyDescent="0.25">
      <c r="A16" s="45" t="s">
        <v>32</v>
      </c>
      <c r="B16" s="47" t="s">
        <v>6</v>
      </c>
      <c r="C16" s="9">
        <f t="shared" ref="C16:C42" si="0">SUM(D16:F16)</f>
        <v>217592</v>
      </c>
      <c r="D16" s="44">
        <v>26071</v>
      </c>
      <c r="E16" s="44">
        <v>62010</v>
      </c>
      <c r="F16" s="44">
        <v>129511</v>
      </c>
    </row>
    <row r="17" spans="1:6" ht="56.25" x14ac:dyDescent="0.25">
      <c r="A17" s="5" t="s">
        <v>33</v>
      </c>
      <c r="B17" s="11" t="s">
        <v>12</v>
      </c>
      <c r="C17" s="1">
        <f t="shared" si="0"/>
        <v>322986</v>
      </c>
      <c r="D17" s="3">
        <v>322986</v>
      </c>
      <c r="E17" s="3"/>
      <c r="F17" s="3"/>
    </row>
    <row r="18" spans="1:6" ht="56.25" x14ac:dyDescent="0.25">
      <c r="A18" s="5" t="s">
        <v>34</v>
      </c>
      <c r="B18" s="42" t="s">
        <v>83</v>
      </c>
      <c r="C18" s="1">
        <f t="shared" si="0"/>
        <v>8505000</v>
      </c>
      <c r="D18" s="4"/>
      <c r="E18" s="4">
        <v>3705000</v>
      </c>
      <c r="F18" s="4">
        <v>4800000</v>
      </c>
    </row>
    <row r="19" spans="1:6" ht="56.25" x14ac:dyDescent="0.25">
      <c r="A19" s="5" t="s">
        <v>35</v>
      </c>
      <c r="B19" s="42" t="s">
        <v>84</v>
      </c>
      <c r="C19" s="1">
        <f t="shared" si="0"/>
        <v>507000</v>
      </c>
      <c r="D19" s="4"/>
      <c r="E19" s="4"/>
      <c r="F19" s="4">
        <v>507000</v>
      </c>
    </row>
    <row r="20" spans="1:6" ht="56.25" x14ac:dyDescent="0.25">
      <c r="A20" s="5" t="s">
        <v>36</v>
      </c>
      <c r="B20" s="42" t="s">
        <v>85</v>
      </c>
      <c r="C20" s="1">
        <f t="shared" si="0"/>
        <v>8051015</v>
      </c>
      <c r="D20" s="4"/>
      <c r="E20" s="4">
        <v>3600000</v>
      </c>
      <c r="F20" s="4">
        <v>4451015</v>
      </c>
    </row>
    <row r="21" spans="1:6" ht="56.25" x14ac:dyDescent="0.25">
      <c r="A21" s="5" t="s">
        <v>37</v>
      </c>
      <c r="B21" s="42" t="s">
        <v>86</v>
      </c>
      <c r="C21" s="1">
        <f t="shared" si="0"/>
        <v>3918771</v>
      </c>
      <c r="D21" s="4">
        <v>1083638</v>
      </c>
      <c r="E21" s="4"/>
      <c r="F21" s="4">
        <v>2835133</v>
      </c>
    </row>
    <row r="22" spans="1:6" ht="37.5" x14ac:dyDescent="0.25">
      <c r="A22" s="5" t="s">
        <v>38</v>
      </c>
      <c r="B22" s="13" t="s">
        <v>7</v>
      </c>
      <c r="C22" s="1">
        <f t="shared" si="0"/>
        <v>423816</v>
      </c>
      <c r="D22" s="3"/>
      <c r="E22" s="3"/>
      <c r="F22" s="3">
        <v>423816</v>
      </c>
    </row>
    <row r="23" spans="1:6" ht="56.25" x14ac:dyDescent="0.25">
      <c r="A23" s="5" t="s">
        <v>39</v>
      </c>
      <c r="B23" s="13" t="s">
        <v>8</v>
      </c>
      <c r="C23" s="1">
        <f t="shared" si="0"/>
        <v>299160</v>
      </c>
      <c r="D23" s="3"/>
      <c r="E23" s="3"/>
      <c r="F23" s="3">
        <v>299160</v>
      </c>
    </row>
    <row r="24" spans="1:6" ht="37.5" x14ac:dyDescent="0.25">
      <c r="A24" s="5" t="s">
        <v>40</v>
      </c>
      <c r="B24" s="13" t="s">
        <v>20</v>
      </c>
      <c r="C24" s="1">
        <f t="shared" si="0"/>
        <v>432980</v>
      </c>
      <c r="D24" s="3">
        <v>110760</v>
      </c>
      <c r="E24" s="3"/>
      <c r="F24" s="3">
        <f>161110*2</f>
        <v>322220</v>
      </c>
    </row>
    <row r="25" spans="1:6" ht="56.25" x14ac:dyDescent="0.25">
      <c r="A25" s="5" t="s">
        <v>41</v>
      </c>
      <c r="B25" s="13" t="s">
        <v>25</v>
      </c>
      <c r="C25" s="1">
        <f t="shared" si="0"/>
        <v>62300</v>
      </c>
      <c r="D25" s="3"/>
      <c r="E25" s="3"/>
      <c r="F25" s="3">
        <v>62300</v>
      </c>
    </row>
    <row r="26" spans="1:6" ht="41.1" customHeight="1" x14ac:dyDescent="0.25">
      <c r="A26" s="5" t="s">
        <v>42</v>
      </c>
      <c r="B26" s="13" t="s">
        <v>26</v>
      </c>
      <c r="C26" s="1">
        <f t="shared" si="0"/>
        <v>6500000</v>
      </c>
      <c r="D26" s="3"/>
      <c r="E26" s="3"/>
      <c r="F26" s="3">
        <v>6500000</v>
      </c>
    </row>
    <row r="27" spans="1:6" ht="37.5" x14ac:dyDescent="0.25">
      <c r="A27" s="5" t="s">
        <v>43</v>
      </c>
      <c r="B27" s="13" t="s">
        <v>21</v>
      </c>
      <c r="C27" s="1">
        <f t="shared" si="0"/>
        <v>377800</v>
      </c>
      <c r="D27" s="4"/>
      <c r="E27" s="4"/>
      <c r="F27" s="4">
        <v>377800</v>
      </c>
    </row>
    <row r="28" spans="1:6" ht="37.5" x14ac:dyDescent="0.25">
      <c r="A28" s="5" t="s">
        <v>44</v>
      </c>
      <c r="B28" s="13" t="s">
        <v>24</v>
      </c>
      <c r="C28" s="1">
        <f t="shared" si="0"/>
        <v>658053</v>
      </c>
      <c r="D28" s="4"/>
      <c r="E28" s="4"/>
      <c r="F28" s="4">
        <f>397822+260231</f>
        <v>658053</v>
      </c>
    </row>
    <row r="29" spans="1:6" ht="37.5" x14ac:dyDescent="0.25">
      <c r="A29" s="5" t="s">
        <v>45</v>
      </c>
      <c r="B29" s="13" t="s">
        <v>89</v>
      </c>
      <c r="C29" s="1">
        <f t="shared" si="0"/>
        <v>3343117</v>
      </c>
      <c r="D29" s="4"/>
      <c r="E29" s="4">
        <v>501467</v>
      </c>
      <c r="F29" s="4">
        <v>2841650</v>
      </c>
    </row>
    <row r="30" spans="1:6" ht="37.5" x14ac:dyDescent="0.25">
      <c r="A30" s="5" t="s">
        <v>46</v>
      </c>
      <c r="B30" s="13" t="s">
        <v>22</v>
      </c>
      <c r="C30" s="1">
        <f t="shared" si="0"/>
        <v>626691</v>
      </c>
      <c r="D30" s="4"/>
      <c r="E30" s="4">
        <v>200000</v>
      </c>
      <c r="F30" s="4">
        <f>626691-200000</f>
        <v>426691</v>
      </c>
    </row>
    <row r="31" spans="1:6" ht="56.25" x14ac:dyDescent="0.25">
      <c r="A31" s="5" t="s">
        <v>47</v>
      </c>
      <c r="B31" s="13" t="s">
        <v>19</v>
      </c>
      <c r="C31" s="1">
        <f t="shared" si="0"/>
        <v>44508090</v>
      </c>
      <c r="D31" s="4"/>
      <c r="E31" s="4">
        <v>4229186</v>
      </c>
      <c r="F31" s="4">
        <f>44508090-E31</f>
        <v>40278904</v>
      </c>
    </row>
    <row r="32" spans="1:6" ht="56.25" x14ac:dyDescent="0.25">
      <c r="A32" s="5" t="s">
        <v>48</v>
      </c>
      <c r="B32" s="13" t="s">
        <v>23</v>
      </c>
      <c r="C32" s="1">
        <f t="shared" si="0"/>
        <v>69761250</v>
      </c>
      <c r="D32" s="4"/>
      <c r="E32" s="4">
        <v>42120000</v>
      </c>
      <c r="F32" s="4">
        <f>25000*1.053*1.05*1000</f>
        <v>27641250</v>
      </c>
    </row>
    <row r="33" spans="1:6" ht="56.25" x14ac:dyDescent="0.25">
      <c r="A33" s="5" t="s">
        <v>49</v>
      </c>
      <c r="B33" s="13" t="s">
        <v>82</v>
      </c>
      <c r="C33" s="1">
        <f t="shared" si="0"/>
        <v>1551810</v>
      </c>
      <c r="D33" s="4"/>
      <c r="E33" s="4"/>
      <c r="F33" s="4">
        <v>1551810</v>
      </c>
    </row>
    <row r="34" spans="1:6" ht="56.25" x14ac:dyDescent="0.25">
      <c r="A34" s="6" t="s">
        <v>50</v>
      </c>
      <c r="B34" s="13" t="s">
        <v>17</v>
      </c>
      <c r="C34" s="1">
        <f t="shared" si="0"/>
        <v>5769613</v>
      </c>
      <c r="D34" s="4">
        <v>2500000</v>
      </c>
      <c r="E34" s="4">
        <f>4498799-229186-1000000</f>
        <v>3269613</v>
      </c>
      <c r="F34" s="4"/>
    </row>
    <row r="35" spans="1:6" ht="37.5" x14ac:dyDescent="0.25">
      <c r="A35" s="5" t="s">
        <v>51</v>
      </c>
      <c r="B35" s="13" t="s">
        <v>13</v>
      </c>
      <c r="C35" s="1">
        <f t="shared" si="0"/>
        <v>125000</v>
      </c>
      <c r="D35" s="4">
        <v>125000</v>
      </c>
      <c r="E35" s="4"/>
      <c r="F35" s="4"/>
    </row>
    <row r="36" spans="1:6" ht="47.25" customHeight="1" x14ac:dyDescent="0.25">
      <c r="A36" s="5" t="s">
        <v>52</v>
      </c>
      <c r="B36" s="13" t="s">
        <v>14</v>
      </c>
      <c r="C36" s="1">
        <f t="shared" si="0"/>
        <v>22166.05</v>
      </c>
      <c r="D36" s="4">
        <v>22166.05</v>
      </c>
      <c r="E36" s="4"/>
      <c r="F36" s="4"/>
    </row>
    <row r="37" spans="1:6" ht="30" customHeight="1" x14ac:dyDescent="0.25">
      <c r="A37" s="5" t="s">
        <v>53</v>
      </c>
      <c r="B37" s="13" t="s">
        <v>15</v>
      </c>
      <c r="C37" s="1">
        <f t="shared" si="0"/>
        <v>300633.09999999998</v>
      </c>
      <c r="D37" s="4">
        <v>300633.09999999998</v>
      </c>
      <c r="E37" s="4"/>
      <c r="F37" s="4"/>
    </row>
    <row r="38" spans="1:6" ht="56.25" x14ac:dyDescent="0.25">
      <c r="A38" s="5" t="s">
        <v>54</v>
      </c>
      <c r="B38" s="13" t="s">
        <v>88</v>
      </c>
      <c r="C38" s="1">
        <f>SUM(D38:F38)</f>
        <v>570653</v>
      </c>
      <c r="D38" s="4">
        <v>570653</v>
      </c>
      <c r="E38" s="4"/>
      <c r="F38" s="4"/>
    </row>
    <row r="39" spans="1:6" ht="56.25" x14ac:dyDescent="0.25">
      <c r="A39" s="5" t="s">
        <v>55</v>
      </c>
      <c r="B39" s="13" t="s">
        <v>16</v>
      </c>
      <c r="C39" s="1">
        <f t="shared" si="0"/>
        <v>160000</v>
      </c>
      <c r="D39" s="4">
        <v>160000</v>
      </c>
      <c r="E39" s="4"/>
      <c r="F39" s="4"/>
    </row>
    <row r="40" spans="1:6" ht="56.25" x14ac:dyDescent="0.25">
      <c r="A40" s="5" t="s">
        <v>56</v>
      </c>
      <c r="B40" s="13" t="s">
        <v>18</v>
      </c>
      <c r="C40" s="1">
        <f t="shared" si="0"/>
        <v>1544374</v>
      </c>
      <c r="D40" s="4"/>
      <c r="E40" s="4"/>
      <c r="F40" s="4">
        <v>1544374</v>
      </c>
    </row>
    <row r="41" spans="1:6" ht="37.5" x14ac:dyDescent="0.25">
      <c r="A41" s="5" t="s">
        <v>57</v>
      </c>
      <c r="B41" s="13" t="s">
        <v>72</v>
      </c>
      <c r="C41" s="1">
        <f t="shared" si="0"/>
        <v>910295</v>
      </c>
      <c r="D41" s="4"/>
      <c r="E41" s="4"/>
      <c r="F41" s="4">
        <f>500000+571405-161110</f>
        <v>910295</v>
      </c>
    </row>
    <row r="42" spans="1:6" ht="37.5" x14ac:dyDescent="0.25">
      <c r="A42" s="5" t="s">
        <v>58</v>
      </c>
      <c r="B42" s="13" t="s">
        <v>29</v>
      </c>
      <c r="C42" s="1">
        <f t="shared" si="0"/>
        <v>687706.14</v>
      </c>
      <c r="D42" s="3">
        <v>687706.14</v>
      </c>
      <c r="E42" s="4"/>
      <c r="F42" s="4"/>
    </row>
    <row r="43" spans="1:6" ht="56.25" x14ac:dyDescent="0.25">
      <c r="A43" s="5" t="s">
        <v>59</v>
      </c>
      <c r="B43" s="43" t="s">
        <v>87</v>
      </c>
      <c r="C43" s="1">
        <f t="shared" ref="C43" si="1">SUM(D43:F43)</f>
        <v>451440</v>
      </c>
      <c r="D43" s="3"/>
      <c r="E43" s="4">
        <v>198000</v>
      </c>
      <c r="F43" s="4">
        <v>253440</v>
      </c>
    </row>
    <row r="44" spans="1:6" ht="75" x14ac:dyDescent="0.25">
      <c r="A44" s="5" t="s">
        <v>73</v>
      </c>
      <c r="B44" s="13" t="s">
        <v>90</v>
      </c>
      <c r="C44" s="1">
        <f t="shared" ref="C44:C45" si="2">SUM(D44:F44)</f>
        <v>1479142</v>
      </c>
      <c r="D44" s="3"/>
      <c r="E44" s="4">
        <v>501150</v>
      </c>
      <c r="F44" s="4">
        <v>977992</v>
      </c>
    </row>
    <row r="45" spans="1:6" ht="56.25" x14ac:dyDescent="0.25">
      <c r="A45" s="5" t="s">
        <v>74</v>
      </c>
      <c r="B45" s="12" t="s">
        <v>91</v>
      </c>
      <c r="C45" s="1">
        <f t="shared" si="2"/>
        <v>122000</v>
      </c>
      <c r="D45" s="4"/>
      <c r="E45" s="4">
        <v>122000</v>
      </c>
      <c r="F45" s="4"/>
    </row>
    <row r="46" spans="1:6" ht="56.25" x14ac:dyDescent="0.25">
      <c r="A46" s="5" t="s">
        <v>76</v>
      </c>
      <c r="B46" s="12" t="s">
        <v>78</v>
      </c>
      <c r="C46" s="1">
        <f t="shared" ref="C46:C47" si="3">SUM(D46:F46)</f>
        <v>27473</v>
      </c>
      <c r="D46" s="4"/>
      <c r="E46" s="4">
        <v>27473</v>
      </c>
      <c r="F46" s="4"/>
    </row>
    <row r="47" spans="1:6" ht="30" customHeight="1" x14ac:dyDescent="0.25">
      <c r="A47" s="5" t="s">
        <v>77</v>
      </c>
      <c r="B47" s="23" t="s">
        <v>80</v>
      </c>
      <c r="C47" s="1">
        <f t="shared" si="3"/>
        <v>1858433</v>
      </c>
      <c r="D47" s="4"/>
      <c r="E47" s="4">
        <f>1574400+284033</f>
        <v>1858433</v>
      </c>
      <c r="F47" s="4"/>
    </row>
    <row r="48" spans="1:6" ht="41.25" customHeight="1" x14ac:dyDescent="0.25">
      <c r="A48" s="5" t="s">
        <v>79</v>
      </c>
      <c r="B48" s="14" t="s">
        <v>81</v>
      </c>
      <c r="C48" s="1">
        <f t="shared" ref="C48" si="4">SUM(D48:F48)</f>
        <v>150000</v>
      </c>
      <c r="D48" s="4"/>
      <c r="E48" s="4">
        <v>150000</v>
      </c>
      <c r="F48" s="4"/>
    </row>
    <row r="49" spans="1:6" ht="41.1" customHeight="1" x14ac:dyDescent="0.25">
      <c r="A49" s="24"/>
      <c r="B49" s="25" t="s">
        <v>65</v>
      </c>
      <c r="C49" s="26">
        <f>SUM(C15:C48)</f>
        <v>205031015.28999999</v>
      </c>
      <c r="D49" s="26">
        <f>SUM(D15:D48)</f>
        <v>15200694.290000001</v>
      </c>
      <c r="E49" s="26">
        <f>SUM(E15:E48)</f>
        <v>71613126</v>
      </c>
      <c r="F49" s="26">
        <f>SUM(F15:F48)</f>
        <v>118217195</v>
      </c>
    </row>
    <row r="50" spans="1:6" ht="18.75" hidden="1" customHeight="1" outlineLevel="1" x14ac:dyDescent="0.25">
      <c r="A50" s="24"/>
      <c r="B50" s="27"/>
      <c r="C50" s="28">
        <v>203978999.28999999</v>
      </c>
      <c r="D50" s="28">
        <v>15200694.289999999</v>
      </c>
      <c r="E50" s="28">
        <v>124638927</v>
      </c>
      <c r="F50" s="28">
        <v>64139678</v>
      </c>
    </row>
    <row r="51" spans="1:6" ht="18.75" hidden="1" customHeight="1" outlineLevel="1" x14ac:dyDescent="0.25">
      <c r="A51" s="24"/>
      <c r="B51" s="27"/>
      <c r="C51" s="28">
        <f>C49-C50</f>
        <v>1052016</v>
      </c>
      <c r="D51" s="28">
        <f>D49-D50</f>
        <v>0</v>
      </c>
      <c r="E51" s="28">
        <f>E49-E50</f>
        <v>-53025801</v>
      </c>
      <c r="F51" s="28">
        <f>F49-F50</f>
        <v>54077517</v>
      </c>
    </row>
    <row r="52" spans="1:6" s="21" customFormat="1" ht="18.75" collapsed="1" x14ac:dyDescent="0.25">
      <c r="A52" s="8" t="s">
        <v>60</v>
      </c>
      <c r="B52" s="49" t="s">
        <v>66</v>
      </c>
      <c r="C52" s="50"/>
      <c r="D52" s="50"/>
      <c r="E52" s="50"/>
      <c r="F52" s="51"/>
    </row>
    <row r="53" spans="1:6" s="21" customFormat="1" ht="264" customHeight="1" x14ac:dyDescent="0.25">
      <c r="A53" s="15" t="s">
        <v>61</v>
      </c>
      <c r="B53" s="46" t="s">
        <v>95</v>
      </c>
      <c r="C53" s="2">
        <f>SUM(D53:F53)</f>
        <v>4474322</v>
      </c>
      <c r="D53" s="2">
        <v>1298448</v>
      </c>
      <c r="E53" s="2">
        <v>1397291</v>
      </c>
      <c r="F53" s="2">
        <f>1778583</f>
        <v>1778583</v>
      </c>
    </row>
    <row r="54" spans="1:6" ht="37.5" x14ac:dyDescent="0.25">
      <c r="A54" s="45" t="s">
        <v>62</v>
      </c>
      <c r="B54" s="10" t="s">
        <v>7</v>
      </c>
      <c r="C54" s="44">
        <f>SUM(D54:F54)</f>
        <v>138648</v>
      </c>
      <c r="D54" s="44"/>
      <c r="E54" s="44"/>
      <c r="F54" s="44">
        <v>138648</v>
      </c>
    </row>
    <row r="55" spans="1:6" ht="56.25" x14ac:dyDescent="0.25">
      <c r="A55" s="15" t="s">
        <v>63</v>
      </c>
      <c r="B55" s="7" t="s">
        <v>8</v>
      </c>
      <c r="C55" s="2">
        <f>SUM(D55:F55)</f>
        <v>182820</v>
      </c>
      <c r="D55" s="2"/>
      <c r="E55" s="2"/>
      <c r="F55" s="2">
        <v>182820</v>
      </c>
    </row>
    <row r="56" spans="1:6" ht="37.5" x14ac:dyDescent="0.25">
      <c r="A56" s="29"/>
      <c r="B56" s="30" t="s">
        <v>68</v>
      </c>
      <c r="C56" s="26">
        <f>SUM(C53:C55)</f>
        <v>4795790</v>
      </c>
      <c r="D56" s="26">
        <f>SUM(D53:D55)</f>
        <v>1298448</v>
      </c>
      <c r="E56" s="26">
        <f>SUM(E53:E55)</f>
        <v>1397291</v>
      </c>
      <c r="F56" s="26">
        <f>SUM(F53:F55)</f>
        <v>2100051</v>
      </c>
    </row>
    <row r="57" spans="1:6" ht="18.75" hidden="1" customHeight="1" outlineLevel="1" x14ac:dyDescent="0.25">
      <c r="A57" s="29"/>
      <c r="B57" s="30"/>
      <c r="C57" s="26">
        <f>SUM(D57:F57)</f>
        <v>5847806</v>
      </c>
      <c r="D57" s="26">
        <v>1298448</v>
      </c>
      <c r="E57" s="26">
        <v>2620775</v>
      </c>
      <c r="F57" s="26">
        <v>1928583</v>
      </c>
    </row>
    <row r="58" spans="1:6" ht="18.75" hidden="1" outlineLevel="1" x14ac:dyDescent="0.25">
      <c r="A58" s="29"/>
      <c r="B58" s="30"/>
      <c r="C58" s="26">
        <f>C56-C57</f>
        <v>-1052016</v>
      </c>
      <c r="D58" s="26">
        <f>D56-D57</f>
        <v>0</v>
      </c>
      <c r="E58" s="26">
        <f>E56-E57</f>
        <v>-1223484</v>
      </c>
      <c r="F58" s="26">
        <f>F56-F57</f>
        <v>171468</v>
      </c>
    </row>
    <row r="59" spans="1:6" ht="39.950000000000003" customHeight="1" collapsed="1" x14ac:dyDescent="0.25">
      <c r="A59" s="15" t="s">
        <v>64</v>
      </c>
      <c r="B59" s="25" t="s">
        <v>71</v>
      </c>
      <c r="C59" s="26">
        <f>C56+C49</f>
        <v>209826805.28999999</v>
      </c>
      <c r="D59" s="26">
        <f>D56+D49</f>
        <v>16499142.290000001</v>
      </c>
      <c r="E59" s="26">
        <f>E56+E49</f>
        <v>73010417</v>
      </c>
      <c r="F59" s="26">
        <f>F56+F49</f>
        <v>120317246</v>
      </c>
    </row>
    <row r="60" spans="1:6" ht="30" customHeight="1" x14ac:dyDescent="0.25">
      <c r="A60" s="15" t="s">
        <v>70</v>
      </c>
      <c r="B60" s="31" t="s">
        <v>9</v>
      </c>
      <c r="C60" s="32">
        <f>C59</f>
        <v>209826805.28999999</v>
      </c>
      <c r="D60" s="32">
        <f t="shared" ref="D60:F60" si="5">D59</f>
        <v>16499142.290000001</v>
      </c>
      <c r="E60" s="32">
        <f t="shared" si="5"/>
        <v>73010417</v>
      </c>
      <c r="F60" s="32">
        <f t="shared" si="5"/>
        <v>120317246</v>
      </c>
    </row>
    <row r="61" spans="1:6" ht="15.75" hidden="1" outlineLevel="1" x14ac:dyDescent="0.25">
      <c r="A61" s="33"/>
      <c r="C61" s="34">
        <f>SUM(D59:F59)</f>
        <v>209826805.29000002</v>
      </c>
      <c r="D61" s="34"/>
      <c r="E61" s="34"/>
      <c r="F61" s="34"/>
    </row>
    <row r="62" spans="1:6" hidden="1" outlineLevel="1" x14ac:dyDescent="0.25">
      <c r="A62" s="33"/>
      <c r="C62" s="22">
        <f>C60-C61</f>
        <v>0</v>
      </c>
    </row>
    <row r="63" spans="1:6" ht="18.75" hidden="1" outlineLevel="1" x14ac:dyDescent="0.3">
      <c r="A63" s="35"/>
      <c r="B63" s="36"/>
      <c r="C63" s="37">
        <f>SUM(D63:F63)</f>
        <v>209826805.28999999</v>
      </c>
      <c r="D63" s="38">
        <v>16499142.289999999</v>
      </c>
      <c r="E63" s="38">
        <v>127259702</v>
      </c>
      <c r="F63" s="38">
        <v>66067961</v>
      </c>
    </row>
    <row r="64" spans="1:6" ht="15.75" hidden="1" outlineLevel="1" x14ac:dyDescent="0.25">
      <c r="A64" s="35"/>
      <c r="B64" s="36"/>
      <c r="C64" s="39">
        <f>C60-C63</f>
        <v>0</v>
      </c>
      <c r="D64" s="39">
        <f>D60-D63</f>
        <v>0</v>
      </c>
      <c r="E64" s="39">
        <f>E60-E63</f>
        <v>-54249285</v>
      </c>
      <c r="F64" s="39">
        <f>F60-F63</f>
        <v>54249285</v>
      </c>
    </row>
    <row r="65" spans="1:6" hidden="1" outlineLevel="1" collapsed="1" x14ac:dyDescent="0.25">
      <c r="A65" s="33"/>
      <c r="C65" s="22">
        <f>209826805.29</f>
        <v>209826805.28999999</v>
      </c>
    </row>
    <row r="66" spans="1:6" hidden="1" outlineLevel="1" x14ac:dyDescent="0.25">
      <c r="A66" s="33"/>
      <c r="C66" s="22">
        <f>C65-C60</f>
        <v>0</v>
      </c>
    </row>
    <row r="67" spans="1:6" ht="28.5" customHeight="1" collapsed="1" x14ac:dyDescent="0.25">
      <c r="A67" s="33"/>
    </row>
    <row r="68" spans="1:6" s="40" customFormat="1" ht="28.5" customHeight="1" x14ac:dyDescent="0.3">
      <c r="A68" s="18" t="s">
        <v>10</v>
      </c>
      <c r="F68" s="41" t="s">
        <v>11</v>
      </c>
    </row>
  </sheetData>
  <mergeCells count="9">
    <mergeCell ref="B52:F52"/>
    <mergeCell ref="A7:F7"/>
    <mergeCell ref="A8:F8"/>
    <mergeCell ref="A9:F9"/>
    <mergeCell ref="A11:A12"/>
    <mergeCell ref="B11:B12"/>
    <mergeCell ref="C11:C12"/>
    <mergeCell ref="D11:F11"/>
    <mergeCell ref="B14:F14"/>
  </mergeCells>
  <pageMargins left="0.78740157480314965" right="0.78740157480314965" top="1.1811023622047245" bottom="0.39370078740157483" header="0.98425196850393704" footer="0"/>
  <pageSetup paperSize="9" scale="78" fitToHeight="6" orientation="landscape" r:id="rId1"/>
  <headerFooter differentFirst="1">
    <oddHeader>&amp;R&amp;"Times New Roman,обычный"&amp;14Продовження додатку</oddHeader>
  </headerFooter>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Экономист</dc:creator>
  <cp:lastModifiedBy>Приемная</cp:lastModifiedBy>
  <cp:lastPrinted>2023-12-18T06:46:43Z</cp:lastPrinted>
  <dcterms:created xsi:type="dcterms:W3CDTF">2021-11-17T11:42:24Z</dcterms:created>
  <dcterms:modified xsi:type="dcterms:W3CDTF">2023-12-18T06:54:18Z</dcterms:modified>
</cp:coreProperties>
</file>